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760" firstSheet="3" activeTab="3"/>
  </bookViews>
  <sheets>
    <sheet name="НМЦК" sheetId="1" state="hidden" r:id="rId1"/>
    <sheet name="коэффициент вариации" sheetId="2" state="hidden" r:id="rId2"/>
    <sheet name="Список" sheetId="3" state="hidden" r:id="rId3"/>
    <sheet name="Сопоставление рыночных цен" sheetId="4" r:id="rId4"/>
  </sheets>
  <definedNames>
    <definedName name="_xlnm.Print_Area" localSheetId="0">НМЦК!$A$1:$J$37</definedName>
  </definedNames>
  <calcPr calcId="144525"/>
</workbook>
</file>

<file path=xl/calcChain.xml><?xml version="1.0" encoding="utf-8"?>
<calcChain xmlns="http://schemas.openxmlformats.org/spreadsheetml/2006/main">
  <c r="K11" i="4" l="1"/>
  <c r="N12" i="4" l="1"/>
  <c r="D17" i="4" l="1"/>
  <c r="H9" i="1" l="1"/>
  <c r="G9" i="1"/>
  <c r="J9" i="1" s="1"/>
  <c r="J15" i="1" s="1"/>
  <c r="F9" i="1"/>
  <c r="G16" i="1" l="1"/>
  <c r="I9" i="1"/>
  <c r="G21" i="1" l="1"/>
  <c r="G22" i="1" s="1"/>
  <c r="G24" i="1" s="1"/>
  <c r="C3" i="2"/>
  <c r="H21" i="1"/>
  <c r="H22" i="1" s="1"/>
  <c r="H24" i="1" s="1"/>
  <c r="D3" i="2"/>
  <c r="F21" i="1"/>
  <c r="F22" i="1" s="1"/>
  <c r="F24" i="1" s="1"/>
  <c r="B3" i="2"/>
  <c r="C20" i="1"/>
  <c r="C19" i="1" s="1"/>
  <c r="D19" i="1" s="1"/>
  <c r="I24" i="1" l="1"/>
  <c r="C26" i="1" s="1"/>
  <c r="C25" i="1" s="1"/>
  <c r="D25" i="1" s="1"/>
  <c r="E3" i="2"/>
  <c r="B5" i="2" s="1"/>
</calcChain>
</file>

<file path=xl/sharedStrings.xml><?xml version="1.0" encoding="utf-8"?>
<sst xmlns="http://schemas.openxmlformats.org/spreadsheetml/2006/main" count="455" uniqueCount="79">
  <si>
    <t>№</t>
  </si>
  <si>
    <t>Наименование товара, услуги (работы)</t>
  </si>
  <si>
    <t>Единица измерения</t>
  </si>
  <si>
    <t>Кол-во</t>
  </si>
  <si>
    <t>Цена (руб.)</t>
  </si>
  <si>
    <t>Итого:</t>
  </si>
  <si>
    <t>(должность)</t>
  </si>
  <si>
    <t>(подпись/расшифровка подписи)</t>
  </si>
  <si>
    <t/>
  </si>
  <si>
    <t>Предмет закупки</t>
  </si>
  <si>
    <t>НМЦК (валюта)</t>
  </si>
  <si>
    <t>Расчёт начальной (максимальной) цены контракта</t>
  </si>
  <si>
    <t xml:space="preserve">Поставщик 1
</t>
  </si>
  <si>
    <t xml:space="preserve">Поставщик 2
</t>
  </si>
  <si>
    <t xml:space="preserve">Поставщик 3
</t>
  </si>
  <si>
    <t>На основании проведенного анализа рынка и расчетов, НМЦК составляет:</t>
  </si>
  <si>
    <t>руб.</t>
  </si>
  <si>
    <t>СОГЛАСОВАНО:</t>
  </si>
  <si>
    <t>(БЭФ, должность)</t>
  </si>
  <si>
    <t>Мальцева О.Н.</t>
  </si>
  <si>
    <t>Заместитель генерального директора по экономике и финансам</t>
  </si>
  <si>
    <t>q</t>
  </si>
  <si>
    <t>Расчет коэффициента вариаци цены</t>
  </si>
  <si>
    <t>V</t>
  </si>
  <si>
    <t>Коэффицент вариации цены V=36,86%, из расчета НМЦК убраны данные отличающиеся больше чем на 30% от среднеарифметической цены единицы товара</t>
  </si>
  <si>
    <t>квадратный корень</t>
  </si>
  <si>
    <t xml:space="preserve">С целью исключения случаев завышения НМЦ, значения рыночных цен, используемых в расчете, проверяются на однородность. 
Для подтверждения достоверности данных и однородности показателей рекомендуется найти коэффициент вариации цены, расчет которой выполняется по формуле:
</t>
  </si>
  <si>
    <t xml:space="preserve">V – коэффициент вариации;
q – среднее квадратное отклонение;
Цср – средняя арифметическая величина цены единицы товара, работы, услуги (рассчитанная как сумма всех величин, деленная на их количество).
Среднее квадратичное отклонение представляет собой квадратный корень из дисперсии (отклонение вариантов значений признака от средней величины). Данный показатель рассчитывается по формуле:
</t>
  </si>
  <si>
    <t xml:space="preserve">где:
Цi – цена i-й единицы товара, работы, услуги, представленная в выборке значений (информации);
Цср – средняя арифметическая величина цены единицы товара, работы, услуги;
N – количество значений, используемых в расчете.
В случае, если коэффициент вариации составляет менее 33 процента, значит полученные данные о ценах являются однородными, и произведенный расчет НМЦ можно считать верным.
Если показатель более 33 процента – данные являются неоднородными. В этом случае целесообразно провести дополнительные исследования в целях увеличения количества ценовой информации, убрать из расчета данные, которые отличаются больше чем на 30 процентов от средней арифметической величины цены единицы товара, работы, услуги, и повторить расчет НМЦ по вышеуказанной схеме.
</t>
  </si>
  <si>
    <r>
      <rPr>
        <b/>
        <sz val="11"/>
        <color theme="1"/>
        <rFont val="Tahoma"/>
        <family val="2"/>
        <charset val="204"/>
      </rPr>
      <t>V</t>
    </r>
    <r>
      <rPr>
        <sz val="11"/>
        <color theme="1"/>
        <rFont val="Tahoma"/>
        <family val="2"/>
        <charset val="204"/>
      </rPr>
      <t xml:space="preserve"> =          *100%</t>
    </r>
  </si>
  <si>
    <r>
      <rPr>
        <b/>
        <sz val="11"/>
        <color theme="1"/>
        <rFont val="Tahoma"/>
        <family val="2"/>
        <charset val="204"/>
      </rPr>
      <t>q</t>
    </r>
    <r>
      <rPr>
        <sz val="11"/>
        <color theme="1"/>
        <rFont val="Tahoma"/>
        <family val="2"/>
        <charset val="204"/>
      </rPr>
      <t xml:space="preserve"> = </t>
    </r>
  </si>
  <si>
    <t>q (среднее квадратное отклонение)</t>
  </si>
  <si>
    <t>V (коэффициент вариации цены), %</t>
  </si>
  <si>
    <t>Средняя цена (Цср) / Наименьшая цена,  (валюта)</t>
  </si>
  <si>
    <t>Отношение к средней цене</t>
  </si>
  <si>
    <t>Пересчет средней цены (Цср.)</t>
  </si>
  <si>
    <t>Проверка однородности показателей:</t>
  </si>
  <si>
    <t>Используемые значения для расчета</t>
  </si>
  <si>
    <t>Метод сопоставления рыночных цен (анализ рынка)</t>
  </si>
  <si>
    <t>(метод расчета МНЦ на основе плановых (бюджетных) цен; ретроспективно-индексный метод;  метод сопоставления рыночных цен (анализ рынка); метод анализа стоимости аналогов с последующей корректировкой; тарифный метод; 
базисно-индексный метод;  затратный метод;  метод расчета НМЦ на основе рыночной стоимости;  расчет НМЦ на основе Корпоративного справочника цен;  параметрический метод;  ресурсный метод;  расчет НМЦ при оказании услуг по аудиту)</t>
  </si>
  <si>
    <t>Тарифный метод</t>
  </si>
  <si>
    <t>Базисно-индексный метод</t>
  </si>
  <si>
    <t>Затратный метод</t>
  </si>
  <si>
    <t>Метод расчета НМЦ на основе рыночной стоимости</t>
  </si>
  <si>
    <t>Расчет НМЦ на основе Корпоративного справочника цен</t>
  </si>
  <si>
    <t>Параметрический метод</t>
  </si>
  <si>
    <t>Ресурсный метод</t>
  </si>
  <si>
    <t>Расчет НМЦ при оказании услуг по аудиту</t>
  </si>
  <si>
    <t>Метод расчета МНЦ на основе плановых (бюджетных) цен</t>
  </si>
  <si>
    <t>Ретроспективно-индексный метод</t>
  </si>
  <si>
    <t>Метод анализа стоимости аналогов с последующей корректировкой</t>
  </si>
  <si>
    <r>
      <t xml:space="preserve">Способ определения НМЦ
</t>
    </r>
    <r>
      <rPr>
        <sz val="10"/>
        <color theme="1"/>
        <rFont val="Calibri"/>
        <family val="2"/>
        <charset val="204"/>
        <scheme val="minor"/>
      </rPr>
      <t>(выберите из списка)</t>
    </r>
  </si>
  <si>
    <t>Проверка значения</t>
  </si>
  <si>
    <t>услуги по содержанию, уборке служебных помещений и прилегающей территории</t>
  </si>
  <si>
    <t>Пономарев П.А.</t>
  </si>
  <si>
    <t>Филиппова И.С.</t>
  </si>
  <si>
    <t>Начальник ОХОиД</t>
  </si>
  <si>
    <t>Инженер ОХОиД</t>
  </si>
  <si>
    <t>Источник информации:
Коммерческое предложение ООО "Оскар" поступившее на запрос предложенией</t>
  </si>
  <si>
    <t>Источник информации: 
Коммерческое предложение ИП Нестерова Анна Валерьевна поступившее на запрос предложенией</t>
  </si>
  <si>
    <t>услуги по содержанию, уборке служебных помещений и прилегающей территории+ стоимость расходных материалов</t>
  </si>
  <si>
    <t>Дата подготовки обоснования НМЦК: 14.09.2021</t>
  </si>
  <si>
    <t>Источник информации: 
Коммерческое предложение ИП Богач Вера Ивановна поступившее на запрос предложенией</t>
  </si>
  <si>
    <t>Предмет закупки (контракта)</t>
  </si>
  <si>
    <t>Усл.ед.</t>
  </si>
  <si>
    <t>Проверка однородности показателей</t>
  </si>
  <si>
    <t>НМЦК</t>
  </si>
  <si>
    <t>ячейки желтого цвета для ввода данных</t>
  </si>
  <si>
    <t xml:space="preserve">Дата подготовки обоснования НМЦК: </t>
  </si>
  <si>
    <t>Постащик 1</t>
  </si>
  <si>
    <t>Поставщик 2</t>
  </si>
  <si>
    <t xml:space="preserve">Поставка силовой косы верхнего привода </t>
  </si>
  <si>
    <r>
      <rPr>
        <b/>
        <sz val="10"/>
        <color theme="1"/>
        <rFont val="Calibri"/>
        <family val="2"/>
        <charset val="204"/>
        <scheme val="minor"/>
      </rPr>
      <t>Дата комм.предложения</t>
    </r>
    <r>
      <rPr>
        <sz val="10"/>
        <color theme="1"/>
        <rFont val="Calibri"/>
        <family val="2"/>
        <charset val="204"/>
        <scheme val="minor"/>
      </rPr>
      <t>:06.03.22
(! не может быть старше 6 мес)</t>
    </r>
  </si>
  <si>
    <r>
      <rPr>
        <b/>
        <sz val="10"/>
        <color theme="1"/>
        <rFont val="Calibri"/>
        <family val="2"/>
        <charset val="204"/>
        <scheme val="minor"/>
      </rPr>
      <t>Дата комм.предложения</t>
    </r>
    <r>
      <rPr>
        <sz val="10"/>
        <color theme="1"/>
        <rFont val="Calibri"/>
        <family val="2"/>
        <charset val="204"/>
        <scheme val="minor"/>
      </rPr>
      <t>:16.03.23
(! не может быть старше 6 мес)</t>
    </r>
  </si>
  <si>
    <r>
      <rPr>
        <b/>
        <sz val="10"/>
        <color theme="1"/>
        <rFont val="Calibri"/>
        <family val="2"/>
        <charset val="204"/>
        <scheme val="minor"/>
      </rPr>
      <t>Дата комм.предложения</t>
    </r>
    <r>
      <rPr>
        <sz val="10"/>
        <color theme="1"/>
        <rFont val="Calibri"/>
        <family val="2"/>
        <charset val="204"/>
        <scheme val="minor"/>
      </rPr>
      <t>:09.03.23
(! не может быть старше 6 мес)</t>
    </r>
  </si>
  <si>
    <t xml:space="preserve">Начальник ОМТС </t>
  </si>
  <si>
    <t>Жданкина С.О.</t>
  </si>
  <si>
    <t xml:space="preserve"> НМЦ принимается - 8 396 266  рублей </t>
  </si>
  <si>
    <r>
      <rPr>
        <b/>
        <sz val="10"/>
        <color theme="1"/>
        <rFont val="Calibri"/>
        <family val="2"/>
        <charset val="204"/>
        <scheme val="minor"/>
      </rPr>
      <t xml:space="preserve">Источник информации: </t>
    </r>
    <r>
      <rPr>
        <sz val="10"/>
        <color theme="1"/>
        <rFont val="Calibri"/>
        <family val="2"/>
        <charset val="204"/>
        <scheme val="minor"/>
      </rPr>
      <t xml:space="preserve">
Коммерческое предложение</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</si>
</sst>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43" formatCode="_-* #,##0.00\ _₽_-;\-* #,##0.00\ _₽_-;_-* &quot;-&quot;??\ _₽_-;_-@_-"/>
  </numFmts>
  <fonts count="24" x14ac:knownFonts="1">
    <font>
      <sz val="11"/>
      <color theme="1"/>
      <name val="Calibri"/>
      <family val="2"/>
      <charset val="204"/>
      <scheme val="minor"/>
    </font>
    <font>
      <sz val="10"/>
      <color theme="1"/>
      <name val="Calibri"/>
      <family val="2"/>
      <charset val="204"/>
      <scheme val="minor"/>
    </font>
    <font>
      <sz val="11"/>
      <color indexed="8"/>
      <name val="Calibri"/>
      <family val="2"/>
      <charset val="204"/>
    </font>
    <font>
      <sz val="10"/>
      <color indexed="8"/>
      <name val="Calibri"/>
      <family val="2"/>
      <charset val="204"/>
      <scheme val="minor"/>
    </font>
    <font>
      <sz val="12"/>
      <color theme="1"/>
      <name val="Calibri"/>
      <family val="2"/>
      <charset val="204"/>
      <scheme val="minor"/>
    </font>
    <font>
      <sz val="10"/>
      <color rgb="FF000000"/>
      <name val="Calibri"/>
      <family val="2"/>
      <charset val="204"/>
      <scheme val="minor"/>
    </font>
    <font>
      <sz val="10.8"/>
      <color theme="1"/>
      <name val="Calibri"/>
      <family val="2"/>
      <charset val="204"/>
      <scheme val="minor"/>
    </font>
    <font>
      <sz val="9"/>
      <color theme="1"/>
      <name val="Calibri"/>
      <family val="2"/>
      <charset val="204"/>
      <scheme val="minor"/>
    </font>
    <font>
      <sz val="10.8"/>
      <color rgb="FF000000"/>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sz val="10"/>
      <color theme="1"/>
      <name val="Calibri"/>
      <family val="2"/>
      <charset val="204"/>
      <scheme val="minor"/>
    </font>
    <font>
      <b/>
      <sz val="12"/>
      <color theme="1"/>
      <name val="Calibri"/>
      <family val="2"/>
      <charset val="204"/>
      <scheme val="minor"/>
    </font>
    <font>
      <b/>
      <sz val="10"/>
      <color indexed="8"/>
      <name val="Calibri"/>
      <family val="2"/>
      <charset val="204"/>
      <scheme val="minor"/>
    </font>
    <font>
      <i/>
      <sz val="8"/>
      <color theme="1"/>
      <name val="Calibri"/>
      <family val="2"/>
      <charset val="204"/>
      <scheme val="minor"/>
    </font>
    <font>
      <sz val="11"/>
      <color theme="1"/>
      <name val="Tahoma"/>
      <family val="2"/>
      <charset val="204"/>
    </font>
    <font>
      <b/>
      <sz val="11"/>
      <color theme="1"/>
      <name val="Tahoma"/>
      <family val="2"/>
      <charset val="204"/>
    </font>
    <font>
      <b/>
      <sz val="11"/>
      <color rgb="FFFF0000"/>
      <name val="Calibri"/>
      <family val="2"/>
      <charset val="204"/>
      <scheme val="minor"/>
    </font>
    <font>
      <sz val="8"/>
      <color theme="1"/>
      <name val="Calibri"/>
      <family val="2"/>
      <charset val="204"/>
      <scheme val="minor"/>
    </font>
    <font>
      <b/>
      <u/>
      <sz val="10"/>
      <color theme="1"/>
      <name val="Calibri"/>
      <family val="2"/>
      <charset val="204"/>
      <scheme val="minor"/>
    </font>
    <font>
      <sz val="11"/>
      <name val="Calibri"/>
      <family val="2"/>
      <charset val="204"/>
      <scheme val="minor"/>
    </font>
    <font>
      <b/>
      <sz val="14"/>
      <color theme="1"/>
      <name val="Calibri"/>
      <family val="2"/>
      <charset val="204"/>
      <scheme val="minor"/>
    </font>
    <font>
      <b/>
      <sz val="8"/>
      <color theme="1"/>
      <name val="Calibri"/>
      <family val="2"/>
      <charset val="204"/>
      <scheme val="minor"/>
    </font>
  </fonts>
  <fills count="3">
    <fill>
      <patternFill patternType="none"/>
    </fill>
    <fill>
      <patternFill patternType="gray125"/>
    </fill>
    <fill>
      <patternFill patternType="solid">
        <fgColor rgb="FFFFFFCC"/>
        <bgColor indexed="64"/>
      </patternFill>
    </fill>
  </fills>
  <borders count="2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style="medium">
        <color rgb="FFCCCCCC"/>
      </top>
      <bottom style="thin">
        <color indexed="64"/>
      </bottom>
      <diagonal/>
    </border>
    <border>
      <left style="medium">
        <color rgb="FFCCCCCC"/>
      </left>
      <right style="medium">
        <color rgb="FFCCCCCC"/>
      </right>
      <top/>
      <bottom style="medium">
        <color rgb="FFCCCCCC"/>
      </bottom>
      <diagonal/>
    </border>
    <border>
      <left style="medium">
        <color rgb="FFCCCCCC"/>
      </left>
      <right/>
      <top/>
      <bottom style="medium">
        <color rgb="FFCCCCCC"/>
      </bottom>
      <diagonal/>
    </border>
    <border>
      <left/>
      <right/>
      <top/>
      <bottom/>
      <diagonal/>
    </border>
    <border>
      <left style="medium">
        <color rgb="FFCCCCCC"/>
      </left>
      <right/>
      <top style="medium">
        <color rgb="FFCCCCCC"/>
      </top>
      <bottom style="thin">
        <color indexed="64"/>
      </bottom>
      <diagonal/>
    </border>
    <border>
      <left/>
      <right/>
      <top style="medium">
        <color rgb="FFCCCCCC"/>
      </top>
      <bottom style="thin">
        <color indexed="64"/>
      </bottom>
      <diagonal/>
    </border>
    <border>
      <left/>
      <right style="medium">
        <color rgb="FFCCCCCC"/>
      </right>
      <top style="medium">
        <color rgb="FFCCCCCC"/>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style="thin">
        <color indexed="64"/>
      </left>
      <right style="thin">
        <color indexed="64"/>
      </right>
      <top/>
      <bottom/>
      <diagonal/>
    </border>
    <border>
      <left style="medium">
        <color rgb="FFCCCCCC"/>
      </left>
      <right/>
      <top/>
      <bottom/>
      <diagonal/>
    </border>
    <border>
      <left/>
      <right style="medium">
        <color rgb="FFCCCCCC"/>
      </right>
      <top/>
      <bottom/>
      <diagonal/>
    </border>
    <border>
      <left style="medium">
        <color rgb="FFCCCCCC"/>
      </left>
      <right style="medium">
        <color rgb="FFCCCCCC"/>
      </right>
      <top/>
      <bottom/>
      <diagonal/>
    </border>
  </borders>
  <cellStyleXfs count="4">
    <xf numFmtId="0" fontId="0" fillId="0" borderId="0" applyAlignment="0"/>
    <xf numFmtId="0" fontId="2" fillId="0" borderId="0" applyAlignment="0"/>
    <xf numFmtId="43" fontId="9" fillId="0" borderId="0" applyFont="0" applyFill="0" applyBorder="0" applyAlignment="0" applyProtection="0"/>
    <xf numFmtId="9" fontId="9" fillId="0" borderId="0" applyFont="0" applyFill="0" applyBorder="0" applyAlignment="0" applyProtection="0"/>
  </cellStyleXfs>
  <cellXfs count="133">
    <xf numFmtId="0" fontId="0" fillId="0" borderId="7" xfId="0" applyBorder="1"/>
    <xf numFmtId="0" fontId="0" fillId="0" borderId="0" xfId="0" applyFont="1"/>
    <xf numFmtId="2" fontId="0" fillId="0" borderId="0" xfId="0" applyNumberFormat="1" applyFont="1"/>
    <xf numFmtId="2" fontId="0" fillId="0" borderId="0" xfId="0" applyNumberFormat="1" applyFont="1" applyAlignment="1">
      <alignment horizontal="center" vertical="center"/>
    </xf>
    <xf numFmtId="2" fontId="3" fillId="0" borderId="3" xfId="1" applyNumberFormat="1" applyFont="1" applyBorder="1" applyAlignment="1">
      <alignment horizontal="center" vertical="center" wrapText="1"/>
    </xf>
    <xf numFmtId="2" fontId="0" fillId="0" borderId="3" xfId="0" applyNumberFormat="1" applyFont="1" applyBorder="1" applyAlignment="1">
      <alignment horizontal="center" vertical="center"/>
    </xf>
    <xf numFmtId="0" fontId="1" fillId="0" borderId="0" xfId="0" applyFont="1" applyBorder="1" applyAlignment="1">
      <alignment vertical="center" wrapText="1"/>
    </xf>
    <xf numFmtId="0" fontId="7" fillId="0" borderId="0" xfId="0" applyFont="1"/>
    <xf numFmtId="0" fontId="7" fillId="0" borderId="0" xfId="0" applyFont="1" applyBorder="1" applyAlignment="1">
      <alignment horizontal="center" vertical="center" wrapText="1"/>
    </xf>
    <xf numFmtId="0" fontId="4" fillId="0" borderId="0" xfId="0" applyFont="1" applyAlignment="1">
      <alignment vertical="center" wrapText="1"/>
    </xf>
    <xf numFmtId="0" fontId="7" fillId="0" borderId="0" xfId="0" applyFont="1" applyAlignment="1">
      <alignment vertical="center"/>
    </xf>
    <xf numFmtId="2" fontId="7" fillId="0" borderId="0" xfId="0" applyNumberFormat="1" applyFont="1" applyAlignment="1">
      <alignment horizontal="center" vertical="center"/>
    </xf>
    <xf numFmtId="0" fontId="1" fillId="0" borderId="3" xfId="0" applyFont="1" applyBorder="1" applyAlignment="1">
      <alignment horizontal="center" vertical="center" wrapText="1"/>
    </xf>
    <xf numFmtId="0" fontId="1" fillId="0" borderId="7" xfId="0" applyFont="1" applyBorder="1" applyAlignment="1">
      <alignment horizontal="left" vertical="center" wrapText="1"/>
    </xf>
    <xf numFmtId="0" fontId="1" fillId="0" borderId="7" xfId="0" applyFont="1" applyBorder="1" applyAlignment="1">
      <alignment vertical="center" wrapText="1"/>
    </xf>
    <xf numFmtId="0" fontId="12" fillId="0" borderId="2" xfId="0" applyFont="1" applyBorder="1" applyAlignment="1">
      <alignment vertical="center" wrapText="1"/>
    </xf>
    <xf numFmtId="0" fontId="12" fillId="0" borderId="3" xfId="0" applyFont="1" applyBorder="1" applyAlignment="1">
      <alignment horizontal="center" vertical="center" wrapText="1"/>
    </xf>
    <xf numFmtId="2" fontId="1" fillId="2" borderId="3" xfId="0" applyNumberFormat="1" applyFont="1" applyFill="1" applyBorder="1" applyAlignment="1">
      <alignment horizontal="left"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2" fontId="1" fillId="2" borderId="3" xfId="0" applyNumberFormat="1" applyFont="1" applyFill="1" applyBorder="1" applyAlignment="1">
      <alignment horizontal="center" vertical="center" wrapText="1"/>
    </xf>
    <xf numFmtId="2" fontId="1" fillId="2" borderId="3" xfId="0" applyNumberFormat="1" applyFont="1" applyFill="1" applyBorder="1" applyAlignment="1">
      <alignment vertical="center" wrapText="1"/>
    </xf>
    <xf numFmtId="2" fontId="3" fillId="2" borderId="3" xfId="1" applyNumberFormat="1" applyFont="1" applyFill="1" applyBorder="1" applyAlignment="1">
      <alignment horizontal="center" vertical="center" wrapText="1"/>
    </xf>
    <xf numFmtId="2" fontId="0" fillId="2" borderId="3" xfId="0" applyNumberFormat="1" applyFont="1" applyFill="1" applyBorder="1" applyAlignment="1">
      <alignment horizontal="center" vertical="center"/>
    </xf>
    <xf numFmtId="43" fontId="1" fillId="2" borderId="3" xfId="2" applyFont="1" applyFill="1" applyBorder="1" applyAlignment="1">
      <alignment horizontal="center" vertical="center" wrapText="1"/>
    </xf>
    <xf numFmtId="2" fontId="12" fillId="0" borderId="3" xfId="0" applyNumberFormat="1" applyFont="1" applyBorder="1" applyAlignment="1">
      <alignment horizontal="center" vertical="center" wrapText="1"/>
    </xf>
    <xf numFmtId="0" fontId="12" fillId="0" borderId="11" xfId="0" applyFont="1" applyBorder="1" applyAlignment="1">
      <alignment vertical="center" wrapText="1"/>
    </xf>
    <xf numFmtId="43" fontId="12" fillId="0" borderId="11" xfId="2" applyFont="1" applyBorder="1" applyAlignment="1">
      <alignment vertical="center" wrapText="1"/>
    </xf>
    <xf numFmtId="0" fontId="10" fillId="0" borderId="0" xfId="0" applyFont="1"/>
    <xf numFmtId="0" fontId="5" fillId="0" borderId="18" xfId="0" applyFont="1" applyBorder="1" applyAlignment="1">
      <alignment vertical="center" wrapText="1"/>
    </xf>
    <xf numFmtId="0" fontId="5" fillId="0" borderId="19" xfId="0" applyFont="1" applyBorder="1" applyAlignment="1">
      <alignment vertical="center" wrapText="1"/>
    </xf>
    <xf numFmtId="44" fontId="13" fillId="0" borderId="3" xfId="0" applyNumberFormat="1" applyFont="1" applyBorder="1" applyAlignment="1">
      <alignment horizontal="center" vertical="center" wrapText="1"/>
    </xf>
    <xf numFmtId="4" fontId="0" fillId="0" borderId="7" xfId="0" applyNumberFormat="1" applyBorder="1"/>
    <xf numFmtId="0" fontId="16" fillId="0" borderId="7" xfId="0" applyFont="1" applyBorder="1"/>
    <xf numFmtId="49" fontId="16" fillId="0" borderId="7" xfId="0" applyNumberFormat="1" applyFont="1" applyBorder="1"/>
    <xf numFmtId="0" fontId="16" fillId="0" borderId="7" xfId="0" applyFont="1" applyBorder="1" applyAlignment="1">
      <alignment vertical="center"/>
    </xf>
    <xf numFmtId="49" fontId="16" fillId="0" borderId="7" xfId="0" applyNumberFormat="1" applyFont="1" applyBorder="1" applyAlignment="1">
      <alignment vertical="center"/>
    </xf>
    <xf numFmtId="0" fontId="10" fillId="0" borderId="7" xfId="0" applyFont="1" applyBorder="1"/>
    <xf numFmtId="10" fontId="10" fillId="0" borderId="7" xfId="0" applyNumberFormat="1" applyFont="1" applyBorder="1"/>
    <xf numFmtId="4" fontId="10" fillId="0" borderId="7" xfId="0" applyNumberFormat="1" applyFont="1" applyBorder="1"/>
    <xf numFmtId="0" fontId="12" fillId="0" borderId="7" xfId="0" applyFont="1" applyBorder="1" applyAlignment="1">
      <alignment horizontal="right" vertical="center" wrapText="1"/>
    </xf>
    <xf numFmtId="43" fontId="12" fillId="0" borderId="7" xfId="2" applyFont="1" applyBorder="1" applyAlignment="1">
      <alignment vertical="center" wrapText="1"/>
    </xf>
    <xf numFmtId="0" fontId="12" fillId="0" borderId="7" xfId="0" applyFont="1" applyBorder="1" applyAlignment="1">
      <alignment vertical="center" wrapText="1"/>
    </xf>
    <xf numFmtId="0" fontId="20" fillId="0" borderId="7" xfId="0" applyFont="1" applyBorder="1" applyAlignment="1">
      <alignment horizontal="left" vertical="center"/>
    </xf>
    <xf numFmtId="9" fontId="1" fillId="0" borderId="7" xfId="3" applyNumberFormat="1" applyFont="1" applyBorder="1" applyAlignment="1">
      <alignment horizontal="right" vertical="center" wrapText="1"/>
    </xf>
    <xf numFmtId="9" fontId="1" fillId="0" borderId="7" xfId="3" applyFont="1" applyBorder="1" applyAlignment="1">
      <alignment horizontal="right" vertical="center" wrapText="1"/>
    </xf>
    <xf numFmtId="0" fontId="21" fillId="0" borderId="7" xfId="0" applyFont="1" applyBorder="1" applyAlignment="1">
      <alignment horizontal="center" vertical="center"/>
    </xf>
    <xf numFmtId="43" fontId="1" fillId="0" borderId="3" xfId="2" applyFont="1" applyFill="1" applyBorder="1" applyAlignment="1">
      <alignment horizontal="center" vertical="center" wrapText="1"/>
    </xf>
    <xf numFmtId="0" fontId="1" fillId="0" borderId="3" xfId="0" applyFont="1" applyBorder="1" applyAlignment="1">
      <alignment horizontal="right" vertical="center" wrapText="1"/>
    </xf>
    <xf numFmtId="9" fontId="0" fillId="0" borderId="3" xfId="3" applyFont="1" applyBorder="1"/>
    <xf numFmtId="0" fontId="19" fillId="0" borderId="3" xfId="0" applyFont="1" applyBorder="1" applyAlignment="1">
      <alignment horizontal="right" vertical="center" wrapText="1"/>
    </xf>
    <xf numFmtId="43" fontId="19" fillId="0" borderId="3" xfId="2" applyFont="1" applyBorder="1" applyAlignment="1">
      <alignment horizontal="right" vertical="center" wrapText="1"/>
    </xf>
    <xf numFmtId="0" fontId="12" fillId="0" borderId="3" xfId="0" applyFont="1" applyBorder="1" applyAlignment="1">
      <alignment vertical="center" wrapText="1"/>
    </xf>
    <xf numFmtId="0" fontId="19" fillId="0" borderId="7" xfId="0" applyFont="1" applyBorder="1" applyAlignment="1">
      <alignment vertical="center" wrapText="1"/>
    </xf>
    <xf numFmtId="0" fontId="1" fillId="0" borderId="3" xfId="0" applyFont="1" applyBorder="1" applyAlignment="1">
      <alignment horizontal="center" vertical="top" wrapText="1"/>
    </xf>
    <xf numFmtId="4" fontId="1" fillId="2" borderId="3" xfId="0" applyNumberFormat="1" applyFont="1" applyFill="1" applyBorder="1" applyAlignment="1">
      <alignment horizontal="center" vertical="center" wrapText="1"/>
    </xf>
    <xf numFmtId="4" fontId="1" fillId="2" borderId="3" xfId="2" applyNumberFormat="1" applyFont="1" applyFill="1" applyBorder="1" applyAlignment="1">
      <alignment horizontal="center" vertical="center" wrapText="1"/>
    </xf>
    <xf numFmtId="2" fontId="1" fillId="2" borderId="13" xfId="0" applyNumberFormat="1" applyFont="1" applyFill="1" applyBorder="1" applyAlignment="1">
      <alignment horizontal="left" vertical="center" wrapText="1"/>
    </xf>
    <xf numFmtId="2" fontId="1" fillId="2" borderId="12" xfId="0" applyNumberFormat="1" applyFont="1" applyFill="1" applyBorder="1" applyAlignment="1">
      <alignment horizontal="left" vertical="top" wrapText="1"/>
    </xf>
    <xf numFmtId="2" fontId="12" fillId="2" borderId="3" xfId="0" applyNumberFormat="1" applyFont="1" applyFill="1" applyBorder="1" applyAlignment="1">
      <alignment horizontal="center" vertical="center" wrapText="1"/>
    </xf>
    <xf numFmtId="0" fontId="1" fillId="0" borderId="3" xfId="0" applyFont="1" applyBorder="1" applyAlignment="1">
      <alignment vertical="top" wrapText="1"/>
    </xf>
    <xf numFmtId="4" fontId="1" fillId="0" borderId="3" xfId="2" applyNumberFormat="1" applyFont="1" applyFill="1" applyBorder="1" applyAlignment="1" applyProtection="1">
      <alignment horizontal="center" vertical="center" wrapText="1"/>
      <protection hidden="1"/>
    </xf>
    <xf numFmtId="9" fontId="1" fillId="0" borderId="3" xfId="3"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44" fontId="13" fillId="0" borderId="3" xfId="0" applyNumberFormat="1" applyFont="1" applyBorder="1" applyAlignment="1" applyProtection="1">
      <alignment horizontal="center" vertical="center" wrapText="1"/>
      <protection hidden="1"/>
    </xf>
    <xf numFmtId="0" fontId="23" fillId="0" borderId="0" xfId="0" applyFont="1" applyAlignment="1">
      <alignment horizontal="center" vertical="center" wrapText="1"/>
    </xf>
    <xf numFmtId="0" fontId="23" fillId="2" borderId="3" xfId="0" applyFont="1" applyFill="1" applyBorder="1" applyAlignment="1">
      <alignment horizontal="center" vertical="center" wrapText="1"/>
    </xf>
    <xf numFmtId="0" fontId="19" fillId="0" borderId="0" xfId="0" applyFont="1"/>
    <xf numFmtId="0" fontId="19" fillId="0" borderId="7" xfId="0" applyFont="1" applyBorder="1"/>
    <xf numFmtId="0" fontId="15" fillId="0" borderId="0" xfId="0" applyFont="1" applyAlignment="1">
      <alignment horizontal="left" vertical="center"/>
    </xf>
    <xf numFmtId="0" fontId="1" fillId="0" borderId="0" xfId="0" applyFont="1" applyFill="1" applyBorder="1" applyAlignment="1">
      <alignment vertical="center" wrapText="1"/>
    </xf>
    <xf numFmtId="0" fontId="1" fillId="0" borderId="7" xfId="0" applyFont="1" applyFill="1" applyBorder="1" applyAlignment="1">
      <alignment vertical="center" wrapText="1"/>
    </xf>
    <xf numFmtId="14" fontId="12" fillId="0" borderId="0" xfId="0" applyNumberFormat="1" applyFont="1" applyFill="1" applyBorder="1" applyAlignment="1">
      <alignment vertical="center" wrapText="1"/>
    </xf>
    <xf numFmtId="0" fontId="12" fillId="0" borderId="0" xfId="0" applyFont="1" applyFill="1" applyBorder="1" applyAlignment="1">
      <alignment vertical="center"/>
    </xf>
    <xf numFmtId="14" fontId="19" fillId="0" borderId="7" xfId="0" applyNumberFormat="1" applyFont="1" applyBorder="1" applyAlignment="1">
      <alignment vertical="center" wrapText="1"/>
    </xf>
    <xf numFmtId="0" fontId="5" fillId="0" borderId="21" xfId="0" applyFont="1" applyBorder="1" applyAlignment="1">
      <alignment horizontal="center" vertical="top" wrapText="1"/>
    </xf>
    <xf numFmtId="0" fontId="5" fillId="0" borderId="7" xfId="0" applyFont="1" applyBorder="1" applyAlignment="1">
      <alignment horizontal="center" vertical="top" wrapText="1"/>
    </xf>
    <xf numFmtId="0" fontId="5" fillId="0" borderId="22" xfId="0" applyFont="1" applyBorder="1" applyAlignment="1">
      <alignment horizontal="center" vertical="top" wrapText="1"/>
    </xf>
    <xf numFmtId="0" fontId="5" fillId="0" borderId="23" xfId="0" applyFont="1" applyBorder="1" applyAlignment="1">
      <alignment horizontal="center" vertical="center" wrapText="1"/>
    </xf>
    <xf numFmtId="0" fontId="5" fillId="0" borderId="21" xfId="0" applyFont="1" applyBorder="1" applyAlignment="1">
      <alignment horizontal="center" vertical="center" wrapText="1"/>
    </xf>
    <xf numFmtId="43" fontId="12" fillId="0" borderId="7" xfId="0" applyNumberFormat="1" applyFont="1" applyBorder="1" applyAlignment="1">
      <alignment vertical="center" wrapText="1"/>
    </xf>
    <xf numFmtId="2" fontId="1" fillId="2" borderId="12" xfId="0" applyNumberFormat="1" applyFont="1" applyFill="1" applyBorder="1" applyAlignment="1">
      <alignment horizontal="left" vertical="center" wrapText="1"/>
    </xf>
    <xf numFmtId="0" fontId="1" fillId="0" borderId="3" xfId="0" applyFont="1" applyBorder="1" applyAlignment="1">
      <alignment vertical="center" wrapText="1"/>
    </xf>
    <xf numFmtId="0" fontId="11" fillId="0" borderId="0" xfId="0" applyFont="1" applyAlignment="1">
      <alignment horizontal="center" vertical="center" wrapText="1"/>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12" fillId="0" borderId="1" xfId="0" applyFont="1" applyBorder="1" applyAlignment="1">
      <alignment horizontal="right" vertical="center" wrapText="1"/>
    </xf>
    <xf numFmtId="0" fontId="12" fillId="0" borderId="11" xfId="0" applyFont="1" applyBorder="1" applyAlignment="1">
      <alignment horizontal="right" vertical="center"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12" fillId="0" borderId="16" xfId="0" applyFont="1" applyBorder="1" applyAlignment="1">
      <alignment horizontal="left" vertical="top" wrapText="1"/>
    </xf>
    <xf numFmtId="0" fontId="12" fillId="0" borderId="17" xfId="0" applyFont="1" applyBorder="1" applyAlignment="1">
      <alignment horizontal="left" vertical="top" wrapText="1"/>
    </xf>
    <xf numFmtId="0" fontId="22" fillId="2" borderId="1" xfId="0" applyFont="1" applyFill="1" applyBorder="1" applyAlignment="1">
      <alignment horizontal="left" vertical="center" wrapText="1"/>
    </xf>
    <xf numFmtId="0" fontId="22" fillId="2" borderId="11"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15" fillId="0" borderId="1" xfId="0" applyFont="1" applyBorder="1" applyAlignment="1">
      <alignment horizontal="left" vertical="top" wrapText="1"/>
    </xf>
    <xf numFmtId="0" fontId="15" fillId="0" borderId="11" xfId="0" applyFont="1" applyBorder="1" applyAlignment="1">
      <alignment horizontal="left" vertical="top" wrapText="1"/>
    </xf>
    <xf numFmtId="0" fontId="15" fillId="0" borderId="2" xfId="0" applyFont="1" applyBorder="1" applyAlignment="1">
      <alignment horizontal="left" vertical="top" wrapText="1"/>
    </xf>
    <xf numFmtId="0" fontId="1" fillId="2" borderId="3" xfId="0" applyFont="1" applyFill="1" applyBorder="1" applyAlignment="1">
      <alignment horizontal="left" vertical="center" wrapText="1"/>
    </xf>
    <xf numFmtId="2" fontId="14" fillId="0" borderId="12" xfId="1" applyNumberFormat="1" applyFont="1" applyBorder="1" applyAlignment="1">
      <alignment horizontal="center" vertical="center" wrapText="1"/>
    </xf>
    <xf numFmtId="2" fontId="14" fillId="0" borderId="13" xfId="1" applyNumberFormat="1" applyFont="1" applyBorder="1" applyAlignment="1">
      <alignment horizontal="center" vertical="center" wrapText="1"/>
    </xf>
    <xf numFmtId="2" fontId="12" fillId="0" borderId="12" xfId="0" applyNumberFormat="1" applyFont="1" applyBorder="1" applyAlignment="1">
      <alignment horizontal="center" vertical="center"/>
    </xf>
    <xf numFmtId="2" fontId="12" fillId="0" borderId="13" xfId="0" applyNumberFormat="1" applyFont="1" applyBorder="1" applyAlignment="1">
      <alignment horizontal="center" vertical="center"/>
    </xf>
    <xf numFmtId="0" fontId="18" fillId="0" borderId="3" xfId="0" applyFont="1" applyBorder="1" applyAlignment="1">
      <alignment horizontal="left" vertical="center"/>
    </xf>
    <xf numFmtId="0" fontId="5" fillId="0" borderId="5" xfId="0" applyFont="1" applyBorder="1" applyAlignment="1">
      <alignment horizontal="center" vertical="top" wrapText="1"/>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8"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3" xfId="0" applyFont="1" applyBorder="1" applyAlignment="1">
      <alignment horizontal="center" vertical="center" wrapText="1"/>
    </xf>
    <xf numFmtId="2" fontId="12" fillId="0" borderId="3" xfId="0" applyNumberFormat="1" applyFont="1" applyBorder="1" applyAlignment="1">
      <alignment vertical="center" wrapText="1"/>
    </xf>
    <xf numFmtId="0" fontId="1" fillId="0" borderId="3" xfId="0" applyFont="1" applyBorder="1" applyAlignment="1">
      <alignment horizontal="center" vertical="top"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0" borderId="3" xfId="0" applyFont="1" applyBorder="1" applyAlignment="1">
      <alignment horizontal="left" vertical="center"/>
    </xf>
    <xf numFmtId="0" fontId="19" fillId="0" borderId="7" xfId="0" applyFont="1" applyBorder="1" applyAlignment="1">
      <alignment vertical="center" wrapText="1"/>
    </xf>
    <xf numFmtId="0" fontId="0" fillId="0" borderId="7" xfId="0" applyBorder="1" applyAlignment="1">
      <alignment vertical="top" wrapText="1"/>
    </xf>
    <xf numFmtId="0" fontId="0" fillId="0" borderId="7" xfId="0" applyBorder="1" applyAlignment="1">
      <alignment vertical="top"/>
    </xf>
    <xf numFmtId="2" fontId="14" fillId="0" borderId="20" xfId="1" applyNumberFormat="1" applyFont="1" applyBorder="1" applyAlignment="1">
      <alignment horizontal="center" vertical="center" wrapText="1"/>
    </xf>
    <xf numFmtId="2" fontId="10" fillId="0" borderId="1" xfId="0" applyNumberFormat="1" applyFont="1" applyBorder="1" applyAlignment="1">
      <alignment horizontal="center" vertical="center"/>
    </xf>
    <xf numFmtId="2" fontId="10" fillId="0" borderId="11" xfId="0" applyNumberFormat="1" applyFont="1" applyBorder="1" applyAlignment="1">
      <alignment horizontal="center" vertical="center"/>
    </xf>
    <xf numFmtId="2" fontId="10" fillId="0" borderId="2" xfId="0" applyNumberFormat="1" applyFont="1" applyBorder="1" applyAlignment="1">
      <alignment horizontal="center" vertical="center"/>
    </xf>
    <xf numFmtId="2" fontId="12" fillId="0" borderId="20" xfId="0" applyNumberFormat="1" applyFont="1" applyBorder="1" applyAlignment="1">
      <alignment horizontal="center" vertical="center"/>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2" fillId="0" borderId="7" xfId="0" applyFont="1" applyBorder="1" applyAlignment="1">
      <alignment horizontal="left" vertical="center" wrapText="1"/>
    </xf>
    <xf numFmtId="0" fontId="1" fillId="0" borderId="7" xfId="0" applyFont="1" applyBorder="1" applyAlignment="1">
      <alignment horizontal="center" vertical="center" wrapText="1"/>
    </xf>
  </cellXfs>
  <cellStyles count="4">
    <cellStyle name="Обычный" xfId="0" builtinId="0"/>
    <cellStyle name="Обычный 2" xfId="1"/>
    <cellStyle name="Процентный" xfId="3" builtinId="5"/>
    <cellStyle name="Финансовый" xfId="2" builtinId="3"/>
  </cellStyles>
  <dxfs count="3">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400050</xdr:colOff>
      <xdr:row>6</xdr:row>
      <xdr:rowOff>142875</xdr:rowOff>
    </xdr:from>
    <xdr:to>
      <xdr:col>1</xdr:col>
      <xdr:colOff>609600</xdr:colOff>
      <xdr:row>6</xdr:row>
      <xdr:rowOff>457200</xdr:rowOff>
    </xdr:to>
    <xdr:pic>
      <xdr:nvPicPr>
        <xdr:cNvPr id="9" name="Рисунок 8"/>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09650" y="1714500"/>
          <a:ext cx="20955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285750</xdr:colOff>
      <xdr:row>10</xdr:row>
      <xdr:rowOff>28575</xdr:rowOff>
    </xdr:from>
    <xdr:to>
      <xdr:col>1</xdr:col>
      <xdr:colOff>952500</xdr:colOff>
      <xdr:row>10</xdr:row>
      <xdr:rowOff>371475</xdr:rowOff>
    </xdr:to>
    <xdr:pic>
      <xdr:nvPicPr>
        <xdr:cNvPr id="11" name="Рисунок 10"/>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95350" y="3286125"/>
          <a:ext cx="66675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R50"/>
  <sheetViews>
    <sheetView zoomScaleNormal="100" zoomScaleSheetLayoutView="100" workbookViewId="0">
      <selection activeCell="D23" sqref="D23"/>
    </sheetView>
  </sheetViews>
  <sheetFormatPr defaultColWidth="9.140625" defaultRowHeight="15" x14ac:dyDescent="0.25"/>
  <cols>
    <col min="1" max="1" width="4.5703125" style="1" customWidth="1"/>
    <col min="2" max="2" width="20.85546875" style="1" customWidth="1"/>
    <col min="3" max="3" width="22.28515625" style="1" bestFit="1" customWidth="1"/>
    <col min="4" max="4" width="11.28515625" style="1" customWidth="1"/>
    <col min="5" max="5" width="6.85546875" style="1" customWidth="1"/>
    <col min="6" max="6" width="29.7109375" style="1" customWidth="1"/>
    <col min="7" max="7" width="32.28515625" style="2" customWidth="1"/>
    <col min="8" max="8" width="33.85546875" style="2" customWidth="1"/>
    <col min="9" max="9" width="15.42578125" style="2" customWidth="1"/>
    <col min="10" max="10" width="21.85546875" style="2" customWidth="1"/>
    <col min="11" max="11" width="26.42578125" style="2" customWidth="1"/>
    <col min="12" max="12" width="18.42578125" style="1" customWidth="1"/>
    <col min="13" max="252" width="9.140625" style="1"/>
  </cols>
  <sheetData>
    <row r="1" spans="1:252" ht="40.5" customHeight="1" x14ac:dyDescent="0.25">
      <c r="A1" s="83" t="s">
        <v>11</v>
      </c>
      <c r="B1" s="83" t="s">
        <v>8</v>
      </c>
      <c r="C1" s="83" t="s">
        <v>8</v>
      </c>
      <c r="D1" s="83" t="s">
        <v>8</v>
      </c>
      <c r="E1" s="83" t="s">
        <v>8</v>
      </c>
      <c r="F1" s="83" t="s">
        <v>8</v>
      </c>
      <c r="G1" s="83" t="s">
        <v>8</v>
      </c>
      <c r="H1" s="83" t="s">
        <v>8</v>
      </c>
      <c r="I1" s="83" t="s">
        <v>8</v>
      </c>
      <c r="J1" s="83" t="s">
        <v>8</v>
      </c>
      <c r="K1" s="1" t="s">
        <v>8</v>
      </c>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row>
    <row r="2" spans="1:252" x14ac:dyDescent="0.25">
      <c r="K2" t="s">
        <v>8</v>
      </c>
      <c r="L2"/>
    </row>
    <row r="3" spans="1:252" ht="24" customHeight="1" x14ac:dyDescent="0.25">
      <c r="A3" s="84" t="s">
        <v>9</v>
      </c>
      <c r="B3" s="85"/>
      <c r="C3" s="95" t="s">
        <v>53</v>
      </c>
      <c r="D3" s="96"/>
      <c r="E3" s="96"/>
      <c r="F3" s="96"/>
      <c r="G3" s="96"/>
      <c r="H3" s="96"/>
      <c r="I3" s="96"/>
      <c r="J3" s="97"/>
      <c r="K3" s="1" t="s">
        <v>8</v>
      </c>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row>
    <row r="4" spans="1:252" ht="24" customHeight="1" x14ac:dyDescent="0.25">
      <c r="A4" s="91" t="s">
        <v>51</v>
      </c>
      <c r="B4" s="92"/>
      <c r="C4" s="95" t="s">
        <v>38</v>
      </c>
      <c r="D4" s="96"/>
      <c r="E4" s="96"/>
      <c r="F4" s="96"/>
      <c r="G4" s="96"/>
      <c r="H4" s="96"/>
      <c r="I4" s="96"/>
      <c r="J4" s="97"/>
      <c r="K4" s="1"/>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row>
    <row r="5" spans="1:252" ht="40.5" customHeight="1" x14ac:dyDescent="0.25">
      <c r="A5" s="93"/>
      <c r="B5" s="94"/>
      <c r="C5" s="98" t="s">
        <v>39</v>
      </c>
      <c r="D5" s="99"/>
      <c r="E5" s="99"/>
      <c r="F5" s="99"/>
      <c r="G5" s="99"/>
      <c r="H5" s="99"/>
      <c r="I5" s="99"/>
      <c r="J5" s="100"/>
    </row>
    <row r="6" spans="1:252" ht="35.25" customHeight="1" x14ac:dyDescent="0.25">
      <c r="A6" s="113" t="s">
        <v>0</v>
      </c>
      <c r="B6" s="113" t="s">
        <v>1</v>
      </c>
      <c r="C6" s="113" t="s">
        <v>8</v>
      </c>
      <c r="D6" s="113" t="s">
        <v>2</v>
      </c>
      <c r="E6" s="114" t="s">
        <v>3</v>
      </c>
      <c r="F6" s="25" t="s">
        <v>12</v>
      </c>
      <c r="G6" s="25" t="s">
        <v>13</v>
      </c>
      <c r="H6" s="25" t="s">
        <v>14</v>
      </c>
      <c r="I6" s="102" t="s">
        <v>33</v>
      </c>
      <c r="J6" s="104" t="s">
        <v>10</v>
      </c>
      <c r="K6" s="1" t="s">
        <v>8</v>
      </c>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row>
    <row r="7" spans="1:252" ht="54" customHeight="1" x14ac:dyDescent="0.25">
      <c r="A7" s="113"/>
      <c r="B7" s="113"/>
      <c r="C7" s="113"/>
      <c r="D7" s="113"/>
      <c r="E7" s="114"/>
      <c r="F7" s="17" t="s">
        <v>58</v>
      </c>
      <c r="G7" s="17" t="s">
        <v>62</v>
      </c>
      <c r="H7" s="17" t="s">
        <v>59</v>
      </c>
      <c r="I7" s="103"/>
      <c r="J7" s="105"/>
      <c r="K7" s="1"/>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row>
    <row r="8" spans="1:252" x14ac:dyDescent="0.25">
      <c r="A8" s="113" t="s">
        <v>8</v>
      </c>
      <c r="B8" s="113" t="s">
        <v>8</v>
      </c>
      <c r="C8" s="113" t="s">
        <v>8</v>
      </c>
      <c r="D8" s="113" t="s">
        <v>8</v>
      </c>
      <c r="E8" s="114" t="s">
        <v>8</v>
      </c>
      <c r="F8" s="4" t="s">
        <v>4</v>
      </c>
      <c r="G8" s="4" t="s">
        <v>4</v>
      </c>
      <c r="H8" s="4" t="s">
        <v>4</v>
      </c>
      <c r="I8" s="4" t="s">
        <v>8</v>
      </c>
      <c r="J8" s="5" t="s">
        <v>8</v>
      </c>
      <c r="K8" s="1" t="s">
        <v>8</v>
      </c>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row>
    <row r="9" spans="1:252" ht="45" customHeight="1" x14ac:dyDescent="0.25">
      <c r="A9" s="12">
        <v>1</v>
      </c>
      <c r="B9" s="116" t="s">
        <v>60</v>
      </c>
      <c r="C9" s="117" t="s">
        <v>8</v>
      </c>
      <c r="D9" s="18"/>
      <c r="E9" s="19">
        <v>1</v>
      </c>
      <c r="F9" s="24">
        <f>125000*12</f>
        <v>1500000</v>
      </c>
      <c r="G9" s="24">
        <f>92000*12</f>
        <v>1104000</v>
      </c>
      <c r="H9" s="24">
        <f>103000*12</f>
        <v>1236000</v>
      </c>
      <c r="I9" s="56">
        <f>(F9+G9+H9)/3</f>
        <v>1280000</v>
      </c>
      <c r="J9" s="56">
        <f>(F9+G9)/2</f>
        <v>1302000</v>
      </c>
      <c r="K9" s="1"/>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row>
    <row r="10" spans="1:252" ht="19.5" customHeight="1" x14ac:dyDescent="0.25">
      <c r="A10" s="12">
        <v>2</v>
      </c>
      <c r="B10" s="101"/>
      <c r="C10" s="101"/>
      <c r="D10" s="18"/>
      <c r="E10" s="19"/>
      <c r="F10" s="55"/>
      <c r="G10" s="55"/>
      <c r="H10" s="55"/>
      <c r="I10" s="55"/>
      <c r="J10" s="55"/>
      <c r="K10" s="1"/>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row>
    <row r="11" spans="1:252" ht="19.5" customHeight="1" x14ac:dyDescent="0.25">
      <c r="A11" s="12">
        <v>3</v>
      </c>
      <c r="B11" s="101"/>
      <c r="C11" s="101"/>
      <c r="D11" s="18"/>
      <c r="E11" s="19"/>
      <c r="F11" s="20"/>
      <c r="G11" s="20"/>
      <c r="H11" s="20"/>
      <c r="I11" s="20"/>
      <c r="J11" s="20"/>
      <c r="K11" s="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row>
    <row r="12" spans="1:252" ht="19.5" customHeight="1" x14ac:dyDescent="0.25">
      <c r="A12" s="12">
        <v>4</v>
      </c>
      <c r="B12" s="101"/>
      <c r="C12" s="101"/>
      <c r="D12" s="18"/>
      <c r="E12" s="21"/>
      <c r="F12" s="22"/>
      <c r="G12" s="22"/>
      <c r="H12" s="22"/>
      <c r="I12" s="22"/>
      <c r="J12" s="23"/>
      <c r="K12" s="1"/>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row>
    <row r="13" spans="1:252" ht="19.5" customHeight="1" x14ac:dyDescent="0.25">
      <c r="A13" s="12">
        <v>5</v>
      </c>
      <c r="B13" s="101"/>
      <c r="C13" s="101"/>
      <c r="D13" s="18"/>
      <c r="E13" s="21"/>
      <c r="F13" s="22"/>
      <c r="G13" s="22"/>
      <c r="H13" s="22"/>
      <c r="I13" s="22"/>
      <c r="J13" s="23"/>
      <c r="K13" s="1"/>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row>
    <row r="14" spans="1:252" ht="20.25" customHeight="1" x14ac:dyDescent="0.25">
      <c r="A14" s="12">
        <v>6</v>
      </c>
      <c r="B14" s="101"/>
      <c r="C14" s="101"/>
      <c r="D14" s="18"/>
      <c r="E14" s="19"/>
      <c r="F14" s="20"/>
      <c r="G14" s="20"/>
      <c r="H14" s="20"/>
      <c r="I14" s="20"/>
      <c r="J14" s="20"/>
      <c r="K14" s="2" t="s">
        <v>8</v>
      </c>
      <c r="L14" s="2" t="s">
        <v>8</v>
      </c>
      <c r="M14" s="2" t="s">
        <v>8</v>
      </c>
    </row>
    <row r="15" spans="1:252" ht="24" customHeight="1" x14ac:dyDescent="0.25">
      <c r="A15" s="115" t="s">
        <v>24</v>
      </c>
      <c r="B15" s="115" t="s">
        <v>8</v>
      </c>
      <c r="C15" s="115" t="s">
        <v>8</v>
      </c>
      <c r="D15" s="115" t="s">
        <v>8</v>
      </c>
      <c r="E15" s="115" t="s">
        <v>8</v>
      </c>
      <c r="F15" s="115" t="s">
        <v>8</v>
      </c>
      <c r="G15" s="115" t="s">
        <v>8</v>
      </c>
      <c r="H15" s="115" t="s">
        <v>8</v>
      </c>
      <c r="I15" s="16" t="s">
        <v>5</v>
      </c>
      <c r="J15" s="31">
        <f>J9</f>
        <v>1302000</v>
      </c>
      <c r="K15" s="1" t="s">
        <v>8</v>
      </c>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row>
    <row r="16" spans="1:252" ht="22.5" customHeight="1" x14ac:dyDescent="0.25">
      <c r="A16" s="89" t="s">
        <v>15</v>
      </c>
      <c r="B16" s="90"/>
      <c r="C16" s="90"/>
      <c r="D16" s="90"/>
      <c r="E16" s="90"/>
      <c r="F16" s="90"/>
      <c r="G16" s="27">
        <f>J9</f>
        <v>1302000</v>
      </c>
      <c r="H16" s="26" t="s">
        <v>16</v>
      </c>
      <c r="I16" s="26" t="s">
        <v>8</v>
      </c>
      <c r="J16" s="15" t="s">
        <v>8</v>
      </c>
      <c r="K16" s="1" t="s">
        <v>8</v>
      </c>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row>
    <row r="17" spans="1:252" ht="22.5" customHeight="1" x14ac:dyDescent="0.25">
      <c r="A17" s="40"/>
      <c r="B17" s="40"/>
      <c r="C17" s="40"/>
      <c r="D17" s="40"/>
      <c r="E17" s="40"/>
      <c r="F17" s="40"/>
      <c r="G17" s="41"/>
      <c r="H17" s="42"/>
      <c r="I17" s="42"/>
      <c r="J17" s="42"/>
      <c r="K17" s="1"/>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row>
    <row r="18" spans="1:252" ht="22.5" customHeight="1" x14ac:dyDescent="0.25">
      <c r="A18" s="40"/>
      <c r="B18" s="43" t="s">
        <v>36</v>
      </c>
      <c r="C18" s="40"/>
      <c r="D18" s="40"/>
      <c r="E18" s="40"/>
      <c r="F18" s="40"/>
      <c r="G18" s="41"/>
      <c r="H18" s="42"/>
      <c r="I18" s="42"/>
      <c r="J18" s="42"/>
      <c r="K18" s="1"/>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row>
    <row r="19" spans="1:252" ht="24.75" customHeight="1" x14ac:dyDescent="0.25">
      <c r="A19" s="40"/>
      <c r="B19" s="48" t="s">
        <v>32</v>
      </c>
      <c r="C19" s="49">
        <f>C20/I9</f>
        <v>0.15752603951410699</v>
      </c>
      <c r="D19" s="106" t="str">
        <f>IF(C1:C19&gt;33%,"Расчет НМЦ неверен, цены неоднородны; требуется пересчет", "Расчет верен")</f>
        <v>Расчет верен</v>
      </c>
      <c r="E19" s="106"/>
      <c r="F19" s="106"/>
      <c r="G19" s="106"/>
      <c r="H19" s="42"/>
      <c r="I19" s="42"/>
      <c r="J19" s="42"/>
      <c r="K19" s="1"/>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row>
    <row r="20" spans="1:252" ht="27.75" customHeight="1" x14ac:dyDescent="0.25">
      <c r="A20" s="40"/>
      <c r="B20" s="50" t="s">
        <v>31</v>
      </c>
      <c r="C20" s="51">
        <f>SQRT((POWER((F9-I9),2)+POWER((G9-I9),2)+POWER((H9-I9),2))/(COUNT(F9:H9)-1))</f>
        <v>201633.33057805695</v>
      </c>
      <c r="D20" s="106"/>
      <c r="E20" s="106"/>
      <c r="F20" s="106"/>
      <c r="G20" s="106"/>
      <c r="H20" s="42"/>
      <c r="I20" s="42"/>
      <c r="J20" s="42"/>
      <c r="K20" s="1"/>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row>
    <row r="21" spans="1:252" ht="12.75" customHeight="1" x14ac:dyDescent="0.25">
      <c r="A21" s="40"/>
      <c r="B21" s="119" t="s">
        <v>34</v>
      </c>
      <c r="C21" s="119"/>
      <c r="D21" s="119"/>
      <c r="E21" s="40"/>
      <c r="F21" s="44">
        <f>(F9-I9)/I9</f>
        <v>0.171875</v>
      </c>
      <c r="G21" s="45">
        <f>(G9-I9)/I9</f>
        <v>-0.13750000000000001</v>
      </c>
      <c r="H21" s="45">
        <f>(H9-I9)/I9</f>
        <v>-3.4375000000000003E-2</v>
      </c>
      <c r="I21" s="42"/>
      <c r="J21" s="42"/>
      <c r="K21" s="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row>
    <row r="22" spans="1:252" ht="12.75" customHeight="1" x14ac:dyDescent="0.25">
      <c r="A22" s="40"/>
      <c r="B22" s="119" t="s">
        <v>52</v>
      </c>
      <c r="C22" s="119"/>
      <c r="D22" s="119"/>
      <c r="E22" s="40"/>
      <c r="F22" s="46" t="str">
        <f>IF(F21&lt;30%,"Цена однородна", "Исключить из расчета")</f>
        <v>Цена однородна</v>
      </c>
      <c r="G22" s="46" t="str">
        <f>IF(G21&lt;30%,"Цена однородна", "Исключить из расчета")</f>
        <v>Цена однородна</v>
      </c>
      <c r="H22" s="46" t="str">
        <f>IF(H21&lt;30%,"Цена однородна", "Исключить из расчета")</f>
        <v>Цена однородна</v>
      </c>
      <c r="I22" s="42"/>
      <c r="J22" s="42"/>
      <c r="K22" s="1"/>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row>
    <row r="23" spans="1:252" ht="22.5" customHeight="1" x14ac:dyDescent="0.25">
      <c r="A23" s="40"/>
      <c r="B23" s="43" t="s">
        <v>35</v>
      </c>
      <c r="C23" s="40"/>
      <c r="D23" s="40"/>
      <c r="E23" s="40"/>
      <c r="F23" s="40"/>
      <c r="G23" s="41"/>
      <c r="H23" s="42"/>
      <c r="I23" s="42"/>
      <c r="J23" s="42"/>
      <c r="K23" s="1"/>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row>
    <row r="24" spans="1:252" ht="22.5" customHeight="1" x14ac:dyDescent="0.25">
      <c r="A24" s="40"/>
      <c r="B24" s="118" t="s">
        <v>37</v>
      </c>
      <c r="C24" s="118"/>
      <c r="D24" s="113"/>
      <c r="E24" s="113"/>
      <c r="F24" s="47">
        <f>IF(F22="Цена однородна",F9,0)</f>
        <v>1500000</v>
      </c>
      <c r="G24" s="47">
        <f t="shared" ref="G24" si="0">IF(G22="Цена однородна",G9,0)</f>
        <v>1104000</v>
      </c>
      <c r="H24" s="47">
        <f>IF(H22="Цена однородна",H9,0)</f>
        <v>1236000</v>
      </c>
      <c r="I24" s="24">
        <f>(F24+G24)/2</f>
        <v>1302000</v>
      </c>
      <c r="J24" s="42"/>
      <c r="K24" s="1"/>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row>
    <row r="25" spans="1:252" ht="22.5" customHeight="1" x14ac:dyDescent="0.25">
      <c r="A25" s="40"/>
      <c r="B25" s="48" t="s">
        <v>32</v>
      </c>
      <c r="C25" s="49">
        <f>C26/I24</f>
        <v>0.21506473529176101</v>
      </c>
      <c r="D25" s="106" t="str">
        <f>IF(C6:C25&gt;33%,"Расчет НМЦ неверен, цены неоднородны; требуется пересчет", "Расчет верен, цены однородны")</f>
        <v>Расчет верен, цены однородны</v>
      </c>
      <c r="E25" s="106"/>
      <c r="F25" s="106"/>
      <c r="G25" s="106"/>
      <c r="H25" s="52"/>
      <c r="I25" s="52"/>
      <c r="J25" s="42"/>
      <c r="K25" s="1"/>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row>
    <row r="26" spans="1:252" ht="22.5" customHeight="1" x14ac:dyDescent="0.25">
      <c r="A26" s="40"/>
      <c r="B26" s="50" t="s">
        <v>31</v>
      </c>
      <c r="C26" s="51">
        <f>SQRT((POWER((F24-I24),2)+POWER((G24-I24),2))/(COUNT(F24:G24)-1))</f>
        <v>280014.28534987284</v>
      </c>
      <c r="D26" s="106"/>
      <c r="E26" s="106"/>
      <c r="F26" s="106"/>
      <c r="G26" s="106"/>
      <c r="H26" s="52"/>
      <c r="I26" s="52"/>
      <c r="J26" s="42"/>
      <c r="K26" s="1"/>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row>
    <row r="27" spans="1:252" ht="22.5" customHeight="1" x14ac:dyDescent="0.25">
      <c r="A27" s="40"/>
      <c r="B27" s="40"/>
      <c r="C27" s="40"/>
      <c r="D27" s="40"/>
      <c r="E27" s="40"/>
      <c r="F27" s="40"/>
      <c r="G27" s="41"/>
      <c r="H27" s="42"/>
      <c r="I27" s="42"/>
      <c r="J27" s="42"/>
      <c r="K27" s="1"/>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row>
    <row r="28" spans="1:252" ht="15" customHeight="1" x14ac:dyDescent="0.25">
      <c r="A28" s="108" t="s">
        <v>8</v>
      </c>
      <c r="B28" s="108" t="s">
        <v>8</v>
      </c>
      <c r="C28" s="108" t="s">
        <v>8</v>
      </c>
      <c r="D28" s="108" t="s">
        <v>8</v>
      </c>
      <c r="E28" s="108" t="s">
        <v>8</v>
      </c>
      <c r="F28" s="108" t="s">
        <v>8</v>
      </c>
      <c r="G28" s="108" t="s">
        <v>8</v>
      </c>
      <c r="H28" s="108" t="s">
        <v>8</v>
      </c>
      <c r="I28" s="108" t="s">
        <v>8</v>
      </c>
      <c r="J28" s="108" t="s">
        <v>8</v>
      </c>
      <c r="K28" s="1" t="s">
        <v>8</v>
      </c>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row>
    <row r="29" spans="1:252" ht="15" customHeight="1" x14ac:dyDescent="0.25">
      <c r="A29" s="109" t="s">
        <v>61</v>
      </c>
      <c r="B29" s="109" t="s">
        <v>8</v>
      </c>
      <c r="C29" s="109" t="s">
        <v>8</v>
      </c>
      <c r="D29" s="109" t="s">
        <v>8</v>
      </c>
      <c r="E29" s="109" t="s">
        <v>8</v>
      </c>
      <c r="F29" s="109" t="s">
        <v>8</v>
      </c>
      <c r="G29" s="109" t="s">
        <v>8</v>
      </c>
      <c r="H29" s="109" t="s">
        <v>8</v>
      </c>
      <c r="I29" s="109" t="s">
        <v>8</v>
      </c>
      <c r="J29" s="109" t="s">
        <v>8</v>
      </c>
      <c r="K29" s="6" t="s">
        <v>8</v>
      </c>
      <c r="L29" s="6"/>
      <c r="M29" s="6"/>
      <c r="N29" s="6"/>
      <c r="O29" s="6"/>
      <c r="P29" s="6"/>
      <c r="Q29" s="6"/>
      <c r="R29" s="6"/>
      <c r="S29" s="6"/>
      <c r="T29" s="6"/>
      <c r="U29" s="6"/>
      <c r="V29" s="6"/>
      <c r="W29" s="6"/>
      <c r="X29" s="6"/>
      <c r="Y29" s="6"/>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row>
    <row r="30" spans="1:252" ht="15" customHeight="1" thickBot="1" x14ac:dyDescent="0.3">
      <c r="A30" s="13"/>
      <c r="B30" s="13"/>
      <c r="C30" s="13"/>
      <c r="D30" s="13"/>
      <c r="E30" s="13"/>
      <c r="F30" s="13"/>
      <c r="G30" s="13"/>
      <c r="H30" s="13"/>
      <c r="I30" s="13"/>
      <c r="J30" s="13"/>
      <c r="K30" s="14"/>
      <c r="L30" s="14"/>
      <c r="M30" s="14"/>
      <c r="N30" s="14"/>
      <c r="O30" s="14"/>
      <c r="P30" s="14"/>
      <c r="Q30" s="14"/>
      <c r="R30" s="14"/>
      <c r="S30" s="14"/>
      <c r="T30" s="14"/>
      <c r="U30" s="14"/>
      <c r="V30" s="14"/>
      <c r="W30" s="14"/>
      <c r="X30" s="14"/>
      <c r="Y30" s="14"/>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row>
    <row r="31" spans="1:252" ht="15" customHeight="1" x14ac:dyDescent="0.25">
      <c r="A31" s="86" t="s">
        <v>57</v>
      </c>
      <c r="B31" s="87"/>
      <c r="C31" s="87"/>
      <c r="D31" s="88"/>
      <c r="E31" s="1" t="s">
        <v>8</v>
      </c>
      <c r="F31" s="2" t="s">
        <v>8</v>
      </c>
      <c r="G31" s="110" t="s">
        <v>55</v>
      </c>
      <c r="H31" s="110"/>
      <c r="I31" s="110"/>
      <c r="J31" s="110"/>
      <c r="K31" s="2" t="s">
        <v>8</v>
      </c>
      <c r="L31" s="2"/>
      <c r="M31" s="2"/>
      <c r="N31" s="3"/>
      <c r="O31" s="3"/>
      <c r="P31" s="3"/>
      <c r="Q31" s="2"/>
      <c r="R31" s="2"/>
      <c r="S31" s="3"/>
      <c r="T31" s="3"/>
      <c r="U31" s="3"/>
      <c r="V31" s="3"/>
      <c r="W31" s="2"/>
      <c r="X31" s="2"/>
      <c r="Y31" s="2"/>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row>
    <row r="32" spans="1:252" ht="23.25" customHeight="1" thickBot="1" x14ac:dyDescent="0.3">
      <c r="A32" s="107" t="s">
        <v>6</v>
      </c>
      <c r="B32" s="107" t="s">
        <v>8</v>
      </c>
      <c r="C32" s="107" t="s">
        <v>8</v>
      </c>
      <c r="D32" s="107" t="s">
        <v>8</v>
      </c>
      <c r="E32" s="1" t="s">
        <v>8</v>
      </c>
      <c r="F32" s="1" t="s">
        <v>8</v>
      </c>
      <c r="G32" s="111" t="s">
        <v>7</v>
      </c>
      <c r="H32" s="111" t="s">
        <v>8</v>
      </c>
      <c r="I32" s="111" t="s">
        <v>8</v>
      </c>
      <c r="J32" s="112" t="s">
        <v>8</v>
      </c>
      <c r="K32" s="1" t="s">
        <v>8</v>
      </c>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row>
    <row r="33" spans="1:252" ht="22.5" customHeight="1" x14ac:dyDescent="0.25">
      <c r="A33" s="86" t="s">
        <v>56</v>
      </c>
      <c r="B33" s="87"/>
      <c r="C33" s="87"/>
      <c r="D33" s="88"/>
      <c r="E33" s="7" t="s">
        <v>8</v>
      </c>
      <c r="F33" s="1" t="s">
        <v>8</v>
      </c>
      <c r="G33" s="110" t="s">
        <v>54</v>
      </c>
      <c r="H33" s="110"/>
      <c r="I33" s="110"/>
      <c r="J33" s="110"/>
      <c r="K33" s="1" t="s">
        <v>8</v>
      </c>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row>
    <row r="34" spans="1:252" ht="22.5" customHeight="1" thickBot="1" x14ac:dyDescent="0.3">
      <c r="A34" s="107" t="s">
        <v>6</v>
      </c>
      <c r="B34" s="107" t="s">
        <v>8</v>
      </c>
      <c r="C34" s="107" t="s">
        <v>8</v>
      </c>
      <c r="D34" s="107" t="s">
        <v>8</v>
      </c>
      <c r="E34" s="7"/>
      <c r="G34" s="111" t="s">
        <v>7</v>
      </c>
      <c r="H34" s="111" t="s">
        <v>8</v>
      </c>
      <c r="I34" s="111" t="s">
        <v>8</v>
      </c>
      <c r="J34" s="112" t="s">
        <v>8</v>
      </c>
      <c r="K34" s="1"/>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row>
    <row r="35" spans="1:252" ht="24" customHeight="1" thickBot="1" x14ac:dyDescent="0.3">
      <c r="A35" s="28" t="s">
        <v>17</v>
      </c>
      <c r="E35" s="7" t="s">
        <v>8</v>
      </c>
      <c r="F35" s="1" t="s">
        <v>8</v>
      </c>
      <c r="G35" s="29"/>
      <c r="H35" s="30"/>
      <c r="I35" s="30"/>
      <c r="J35" s="30"/>
      <c r="K35" s="1" t="s">
        <v>8</v>
      </c>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row>
    <row r="36" spans="1:252" ht="22.5" customHeight="1" x14ac:dyDescent="0.25">
      <c r="A36" s="86" t="s">
        <v>20</v>
      </c>
      <c r="B36" s="87"/>
      <c r="C36" s="87"/>
      <c r="D36" s="88"/>
      <c r="E36" s="7" t="s">
        <v>8</v>
      </c>
      <c r="F36" s="1" t="s">
        <v>8</v>
      </c>
      <c r="G36" s="110" t="s">
        <v>19</v>
      </c>
      <c r="H36" s="110"/>
      <c r="I36" s="110"/>
      <c r="J36" s="110"/>
      <c r="K36" s="1" t="s">
        <v>8</v>
      </c>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row>
    <row r="37" spans="1:252" ht="21" customHeight="1" thickBot="1" x14ac:dyDescent="0.3">
      <c r="A37" s="107" t="s">
        <v>18</v>
      </c>
      <c r="B37" s="107" t="s">
        <v>8</v>
      </c>
      <c r="C37" s="107" t="s">
        <v>8</v>
      </c>
      <c r="D37" s="107" t="s">
        <v>8</v>
      </c>
      <c r="E37" s="8" t="s">
        <v>8</v>
      </c>
      <c r="F37" s="9" t="s">
        <v>8</v>
      </c>
      <c r="G37" s="111" t="s">
        <v>7</v>
      </c>
      <c r="H37" s="111" t="s">
        <v>8</v>
      </c>
      <c r="I37" s="111" t="s">
        <v>8</v>
      </c>
      <c r="J37" s="112" t="s">
        <v>8</v>
      </c>
      <c r="K37" s="9" t="s">
        <v>8</v>
      </c>
      <c r="L37" s="9"/>
      <c r="Q37" s="9"/>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row>
    <row r="38" spans="1:252" ht="14.45" customHeight="1" x14ac:dyDescent="0.25">
      <c r="A38" s="6" t="s">
        <v>8</v>
      </c>
      <c r="B38" s="6" t="s">
        <v>8</v>
      </c>
      <c r="C38" s="6" t="s">
        <v>8</v>
      </c>
      <c r="D38" s="6" t="s">
        <v>8</v>
      </c>
      <c r="E38" s="6" t="s">
        <v>8</v>
      </c>
      <c r="F38" s="6" t="s">
        <v>8</v>
      </c>
      <c r="G38" s="6" t="s">
        <v>8</v>
      </c>
      <c r="H38" s="6" t="s">
        <v>8</v>
      </c>
      <c r="I38" s="6" t="s">
        <v>8</v>
      </c>
      <c r="J38" s="6" t="s">
        <v>8</v>
      </c>
      <c r="K38" s="1" t="s">
        <v>8</v>
      </c>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row>
    <row r="39" spans="1:252" ht="14.45" customHeight="1" x14ac:dyDescent="0.25">
      <c r="A39" s="10" t="s">
        <v>8</v>
      </c>
      <c r="B39" s="10" t="s">
        <v>8</v>
      </c>
      <c r="C39" s="1" t="s">
        <v>8</v>
      </c>
      <c r="D39" s="1" t="s">
        <v>8</v>
      </c>
      <c r="E39" s="1" t="s">
        <v>8</v>
      </c>
      <c r="F39" s="2" t="s">
        <v>8</v>
      </c>
      <c r="G39" s="2" t="s">
        <v>8</v>
      </c>
      <c r="H39" s="11" t="s">
        <v>8</v>
      </c>
      <c r="I39" s="2" t="s">
        <v>8</v>
      </c>
      <c r="J39" s="2" t="s">
        <v>8</v>
      </c>
      <c r="K39" s="1" t="s">
        <v>8</v>
      </c>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row>
    <row r="40" spans="1:252" ht="14.45" customHeight="1" x14ac:dyDescent="0.25">
      <c r="A40" s="10" t="s">
        <v>8</v>
      </c>
      <c r="B40" s="10" t="s">
        <v>8</v>
      </c>
      <c r="C40" s="1" t="s">
        <v>8</v>
      </c>
      <c r="D40" s="1" t="s">
        <v>8</v>
      </c>
      <c r="E40" s="1" t="s">
        <v>8</v>
      </c>
      <c r="F40" s="2" t="s">
        <v>8</v>
      </c>
      <c r="G40" s="2" t="s">
        <v>8</v>
      </c>
      <c r="H40" s="11" t="s">
        <v>8</v>
      </c>
      <c r="I40" s="2" t="s">
        <v>8</v>
      </c>
      <c r="J40" s="2" t="s">
        <v>8</v>
      </c>
      <c r="K40" s="1" t="s">
        <v>8</v>
      </c>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row>
    <row r="41" spans="1:252" ht="14.45" customHeight="1" x14ac:dyDescent="0.25">
      <c r="A41" s="10" t="s">
        <v>8</v>
      </c>
      <c r="B41" s="10" t="s">
        <v>8</v>
      </c>
      <c r="C41" s="1" t="s">
        <v>8</v>
      </c>
      <c r="D41" s="1" t="s">
        <v>8</v>
      </c>
      <c r="E41" s="1" t="s">
        <v>8</v>
      </c>
      <c r="F41" s="2" t="s">
        <v>8</v>
      </c>
      <c r="G41" s="2" t="s">
        <v>8</v>
      </c>
      <c r="H41" s="11" t="s">
        <v>8</v>
      </c>
      <c r="I41" s="2" t="s">
        <v>8</v>
      </c>
      <c r="J41" s="2" t="s">
        <v>8</v>
      </c>
      <c r="K41" s="1" t="s">
        <v>8</v>
      </c>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row>
    <row r="42" spans="1:252" ht="14.45" customHeight="1" x14ac:dyDescent="0.25">
      <c r="A42" s="10" t="s">
        <v>8</v>
      </c>
      <c r="B42" s="10" t="s">
        <v>8</v>
      </c>
      <c r="C42" s="1" t="s">
        <v>8</v>
      </c>
      <c r="D42" s="1" t="s">
        <v>8</v>
      </c>
      <c r="E42" s="1" t="s">
        <v>8</v>
      </c>
      <c r="F42" s="2" t="s">
        <v>8</v>
      </c>
      <c r="G42" s="2" t="s">
        <v>8</v>
      </c>
      <c r="H42" s="11" t="s">
        <v>8</v>
      </c>
      <c r="I42" s="2" t="s">
        <v>8</v>
      </c>
      <c r="J42" s="2" t="s">
        <v>8</v>
      </c>
      <c r="K42" s="1" t="s">
        <v>8</v>
      </c>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row>
    <row r="43" spans="1:252" ht="14.45" customHeight="1" x14ac:dyDescent="0.25">
      <c r="A43" s="10" t="s">
        <v>8</v>
      </c>
      <c r="B43" s="10" t="s">
        <v>8</v>
      </c>
      <c r="C43" s="1" t="s">
        <v>8</v>
      </c>
      <c r="D43" s="1" t="s">
        <v>8</v>
      </c>
      <c r="E43" s="1" t="s">
        <v>8</v>
      </c>
      <c r="F43" s="2" t="s">
        <v>8</v>
      </c>
      <c r="G43" s="2" t="s">
        <v>8</v>
      </c>
      <c r="H43" s="11" t="s">
        <v>8</v>
      </c>
      <c r="I43" s="2" t="s">
        <v>8</v>
      </c>
      <c r="J43" s="2" t="s">
        <v>8</v>
      </c>
      <c r="K43" s="1" t="s">
        <v>8</v>
      </c>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row>
    <row r="44" spans="1:252" ht="14.45" customHeight="1" x14ac:dyDescent="0.25">
      <c r="A44" s="10" t="s">
        <v>8</v>
      </c>
      <c r="B44" s="10" t="s">
        <v>8</v>
      </c>
      <c r="C44" s="1" t="s">
        <v>8</v>
      </c>
      <c r="D44" s="1" t="s">
        <v>8</v>
      </c>
      <c r="E44" s="1" t="s">
        <v>8</v>
      </c>
      <c r="F44" s="2" t="s">
        <v>8</v>
      </c>
      <c r="G44" s="2" t="s">
        <v>8</v>
      </c>
      <c r="H44" s="11" t="s">
        <v>8</v>
      </c>
      <c r="I44" s="2" t="s">
        <v>8</v>
      </c>
      <c r="J44" s="2" t="s">
        <v>8</v>
      </c>
      <c r="K44" s="1" t="s">
        <v>8</v>
      </c>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row>
    <row r="45" spans="1:252" ht="14.45" customHeight="1" x14ac:dyDescent="0.25">
      <c r="A45" s="10" t="s">
        <v>8</v>
      </c>
      <c r="B45" s="10" t="s">
        <v>8</v>
      </c>
      <c r="C45" s="1" t="s">
        <v>8</v>
      </c>
      <c r="D45" s="1" t="s">
        <v>8</v>
      </c>
      <c r="E45" s="1" t="s">
        <v>8</v>
      </c>
      <c r="F45" s="2" t="s">
        <v>8</v>
      </c>
      <c r="G45" s="2" t="s">
        <v>8</v>
      </c>
      <c r="H45" s="11" t="s">
        <v>8</v>
      </c>
      <c r="I45"/>
      <c r="J45"/>
      <c r="K45" t="s">
        <v>8</v>
      </c>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row>
    <row r="46" spans="1:252" ht="14.45" customHeight="1" x14ac:dyDescent="0.25">
      <c r="A46" s="10" t="s">
        <v>8</v>
      </c>
      <c r="B46" s="10" t="s">
        <v>8</v>
      </c>
      <c r="C46" s="1" t="s">
        <v>8</v>
      </c>
      <c r="D46" s="1" t="s">
        <v>8</v>
      </c>
      <c r="E46" s="1" t="s">
        <v>8</v>
      </c>
      <c r="F46" s="2" t="s">
        <v>8</v>
      </c>
      <c r="G46" s="2" t="s">
        <v>8</v>
      </c>
      <c r="H46" s="11" t="s">
        <v>8</v>
      </c>
      <c r="I46"/>
      <c r="J46"/>
      <c r="K46" t="s">
        <v>8</v>
      </c>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row>
    <row r="47" spans="1:252" ht="14.45" customHeight="1" x14ac:dyDescent="0.25">
      <c r="A47" s="10" t="s">
        <v>8</v>
      </c>
      <c r="B47" s="10" t="s">
        <v>8</v>
      </c>
      <c r="C47" s="1" t="s">
        <v>8</v>
      </c>
      <c r="D47" s="1" t="s">
        <v>8</v>
      </c>
      <c r="E47" s="1" t="s">
        <v>8</v>
      </c>
      <c r="F47" s="2" t="s">
        <v>8</v>
      </c>
      <c r="G47" s="2" t="s">
        <v>8</v>
      </c>
      <c r="H47" s="11" t="s">
        <v>8</v>
      </c>
      <c r="I47"/>
      <c r="J47"/>
      <c r="K47" t="s">
        <v>8</v>
      </c>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row>
    <row r="48" spans="1:252" ht="14.45" customHeight="1" x14ac:dyDescent="0.25">
      <c r="A48" s="10" t="s">
        <v>8</v>
      </c>
      <c r="B48" s="10" t="s">
        <v>8</v>
      </c>
      <c r="C48" s="1" t="s">
        <v>8</v>
      </c>
      <c r="D48" s="1" t="s">
        <v>8</v>
      </c>
      <c r="E48" s="1" t="s">
        <v>8</v>
      </c>
      <c r="F48" s="2" t="s">
        <v>8</v>
      </c>
      <c r="G48" s="2" t="s">
        <v>8</v>
      </c>
      <c r="H48" s="11" t="s">
        <v>8</v>
      </c>
      <c r="I48"/>
      <c r="J48"/>
      <c r="K48" t="s">
        <v>8</v>
      </c>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row>
    <row r="49" spans="1:252" ht="14.45" customHeight="1" x14ac:dyDescent="0.25">
      <c r="A49"/>
      <c r="B49" s="10"/>
      <c r="C49" s="10"/>
      <c r="I49"/>
      <c r="J49"/>
      <c r="K49" t="s">
        <v>8</v>
      </c>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row>
    <row r="50" spans="1:252" ht="14.45" customHeight="1" x14ac:dyDescent="0.25">
      <c r="A50"/>
      <c r="B50" s="10"/>
      <c r="C50" s="10"/>
      <c r="I50"/>
      <c r="J50"/>
      <c r="K50" t="s">
        <v>8</v>
      </c>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row>
  </sheetData>
  <mergeCells count="42">
    <mergeCell ref="D26:G26"/>
    <mergeCell ref="B24:C24"/>
    <mergeCell ref="D24:E24"/>
    <mergeCell ref="B21:D21"/>
    <mergeCell ref="B22:D22"/>
    <mergeCell ref="D25:G25"/>
    <mergeCell ref="A6:A8"/>
    <mergeCell ref="B6:C8"/>
    <mergeCell ref="D6:D8"/>
    <mergeCell ref="E6:E8"/>
    <mergeCell ref="A15:H15"/>
    <mergeCell ref="B9:C9"/>
    <mergeCell ref="B10:C10"/>
    <mergeCell ref="A37:D37"/>
    <mergeCell ref="A28:J28"/>
    <mergeCell ref="A29:J29"/>
    <mergeCell ref="A32:D32"/>
    <mergeCell ref="A33:D33"/>
    <mergeCell ref="A34:D34"/>
    <mergeCell ref="G36:J36"/>
    <mergeCell ref="G37:J37"/>
    <mergeCell ref="G34:J34"/>
    <mergeCell ref="G33:J33"/>
    <mergeCell ref="G31:J31"/>
    <mergeCell ref="G32:J32"/>
    <mergeCell ref="A31:D31"/>
    <mergeCell ref="A1:J1"/>
    <mergeCell ref="A3:B3"/>
    <mergeCell ref="A36:D36"/>
    <mergeCell ref="A16:F16"/>
    <mergeCell ref="A4:B5"/>
    <mergeCell ref="C3:J3"/>
    <mergeCell ref="C4:J4"/>
    <mergeCell ref="C5:J5"/>
    <mergeCell ref="B11:C11"/>
    <mergeCell ref="B12:C12"/>
    <mergeCell ref="B13:C13"/>
    <mergeCell ref="I6:I7"/>
    <mergeCell ref="J6:J7"/>
    <mergeCell ref="B14:C14"/>
    <mergeCell ref="D19:G19"/>
    <mergeCell ref="D20:G20"/>
  </mergeCells>
  <conditionalFormatting sqref="C19">
    <cfRule type="cellIs" dxfId="2" priority="5" operator="greaterThan">
      <formula>0.33</formula>
    </cfRule>
  </conditionalFormatting>
  <conditionalFormatting sqref="C25">
    <cfRule type="cellIs" dxfId="1" priority="1" operator="lessThan">
      <formula>30</formula>
    </cfRule>
    <cfRule type="cellIs" dxfId="0" priority="2" operator="greaterThan">
      <formula>0.33</formula>
    </cfRule>
  </conditionalFormatting>
  <pageMargins left="0.7" right="0.7" top="0.75" bottom="0.75" header="0.3" footer="0.3"/>
  <pageSetup paperSize="9" scale="5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Список!$B$4:$B$15</xm:f>
          </x14:formula1>
          <xm:sqref>C4:J4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activeCell="B16" sqref="B16"/>
    </sheetView>
  </sheetViews>
  <sheetFormatPr defaultRowHeight="15" x14ac:dyDescent="0.25"/>
  <cols>
    <col min="2" max="2" width="21.140625" customWidth="1"/>
    <col min="3" max="3" width="20.42578125" customWidth="1"/>
    <col min="4" max="4" width="21.28515625" customWidth="1"/>
    <col min="5" max="5" width="21.42578125" customWidth="1"/>
    <col min="6" max="6" width="13" customWidth="1"/>
  </cols>
  <sheetData>
    <row r="1" spans="1:12" x14ac:dyDescent="0.25">
      <c r="B1" s="37" t="s">
        <v>22</v>
      </c>
    </row>
    <row r="2" spans="1:12" x14ac:dyDescent="0.25">
      <c r="B2">
        <v>1</v>
      </c>
      <c r="C2">
        <v>2</v>
      </c>
      <c r="D2">
        <v>3</v>
      </c>
      <c r="E2" t="s">
        <v>25</v>
      </c>
    </row>
    <row r="3" spans="1:12" x14ac:dyDescent="0.25">
      <c r="A3" s="37" t="s">
        <v>21</v>
      </c>
      <c r="B3" s="32">
        <f>(НМЦК!F9-НМЦК!I9)^2</f>
        <v>48400000000</v>
      </c>
      <c r="C3" s="32">
        <f>(НМЦК!G9-НМЦК!I9)^2</f>
        <v>30976000000</v>
      </c>
      <c r="D3" s="32">
        <f>(НМЦК!H9-НМЦК!I9)^2</f>
        <v>1936000000</v>
      </c>
      <c r="E3" s="39">
        <f>SQRT(SUM(B3:D3)/(3-1))</f>
        <v>201633.33057805695</v>
      </c>
    </row>
    <row r="5" spans="1:12" x14ac:dyDescent="0.25">
      <c r="A5" s="37" t="s">
        <v>23</v>
      </c>
      <c r="B5" s="38">
        <f>'коэффициент вариации'!E3/НМЦК!I9</f>
        <v>0.15752603951410699</v>
      </c>
    </row>
    <row r="6" spans="1:12" ht="39" customHeight="1" x14ac:dyDescent="0.25">
      <c r="A6" s="120" t="s">
        <v>26</v>
      </c>
      <c r="B6" s="121"/>
      <c r="C6" s="121"/>
      <c r="D6" s="121"/>
      <c r="E6" s="121"/>
      <c r="F6" s="121"/>
      <c r="G6" s="121"/>
      <c r="H6" s="121"/>
      <c r="I6" s="121"/>
      <c r="J6" s="121"/>
      <c r="K6" s="121"/>
      <c r="L6" s="121"/>
    </row>
    <row r="7" spans="1:12" ht="39.75" customHeight="1" x14ac:dyDescent="0.25">
      <c r="B7" s="36" t="s">
        <v>29</v>
      </c>
      <c r="C7" s="34"/>
    </row>
    <row r="10" spans="1:12" ht="87" customHeight="1" x14ac:dyDescent="0.25">
      <c r="A10" s="120" t="s">
        <v>27</v>
      </c>
      <c r="B10" s="121"/>
      <c r="C10" s="121"/>
      <c r="D10" s="121"/>
      <c r="E10" s="121"/>
      <c r="F10" s="121"/>
      <c r="G10" s="121"/>
      <c r="H10" s="121"/>
      <c r="I10" s="121"/>
      <c r="J10" s="121"/>
      <c r="K10" s="121"/>
      <c r="L10" s="121"/>
    </row>
    <row r="11" spans="1:12" ht="39.75" customHeight="1" x14ac:dyDescent="0.25">
      <c r="B11" s="35" t="s">
        <v>30</v>
      </c>
      <c r="C11" s="33"/>
    </row>
    <row r="12" spans="1:12" ht="141" customHeight="1" x14ac:dyDescent="0.25">
      <c r="A12" s="120" t="s">
        <v>28</v>
      </c>
      <c r="B12" s="121"/>
      <c r="C12" s="121"/>
      <c r="D12" s="121"/>
      <c r="E12" s="121"/>
      <c r="F12" s="121"/>
      <c r="G12" s="121"/>
      <c r="H12" s="121"/>
      <c r="I12" s="121"/>
      <c r="J12" s="121"/>
      <c r="K12" s="121"/>
      <c r="L12" s="121"/>
    </row>
  </sheetData>
  <mergeCells count="3">
    <mergeCell ref="A6:L6"/>
    <mergeCell ref="A10:L10"/>
    <mergeCell ref="A12:L12"/>
  </mergeCell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15"/>
  <sheetViews>
    <sheetView workbookViewId="0">
      <selection activeCell="D25" sqref="D25"/>
    </sheetView>
  </sheetViews>
  <sheetFormatPr defaultRowHeight="15" x14ac:dyDescent="0.25"/>
  <sheetData>
    <row r="4" spans="2:2" x14ac:dyDescent="0.25">
      <c r="B4" t="s">
        <v>48</v>
      </c>
    </row>
    <row r="5" spans="2:2" x14ac:dyDescent="0.25">
      <c r="B5" t="s">
        <v>49</v>
      </c>
    </row>
    <row r="6" spans="2:2" x14ac:dyDescent="0.25">
      <c r="B6" t="s">
        <v>38</v>
      </c>
    </row>
    <row r="7" spans="2:2" x14ac:dyDescent="0.25">
      <c r="B7" t="s">
        <v>50</v>
      </c>
    </row>
    <row r="8" spans="2:2" x14ac:dyDescent="0.25">
      <c r="B8" t="s">
        <v>40</v>
      </c>
    </row>
    <row r="9" spans="2:2" x14ac:dyDescent="0.25">
      <c r="B9" t="s">
        <v>41</v>
      </c>
    </row>
    <row r="10" spans="2:2" x14ac:dyDescent="0.25">
      <c r="B10" t="s">
        <v>42</v>
      </c>
    </row>
    <row r="11" spans="2:2" x14ac:dyDescent="0.25">
      <c r="B11" t="s">
        <v>43</v>
      </c>
    </row>
    <row r="12" spans="2:2" x14ac:dyDescent="0.25">
      <c r="B12" t="s">
        <v>44</v>
      </c>
    </row>
    <row r="13" spans="2:2" x14ac:dyDescent="0.25">
      <c r="B13" t="s">
        <v>45</v>
      </c>
    </row>
    <row r="14" spans="2:2" x14ac:dyDescent="0.25">
      <c r="B14" t="s">
        <v>46</v>
      </c>
    </row>
    <row r="15" spans="2:2" x14ac:dyDescent="0.25">
      <c r="B15" t="s">
        <v>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V32"/>
  <sheetViews>
    <sheetView tabSelected="1" zoomScaleNormal="100" workbookViewId="0">
      <selection activeCell="A16" sqref="A16:N16"/>
    </sheetView>
  </sheetViews>
  <sheetFormatPr defaultColWidth="9.140625" defaultRowHeight="15" x14ac:dyDescent="0.25"/>
  <cols>
    <col min="1" max="1" width="4.5703125" style="1" customWidth="1"/>
    <col min="2" max="2" width="15.140625" style="1" customWidth="1"/>
    <col min="3" max="3" width="12.5703125" style="1" customWidth="1"/>
    <col min="4" max="4" width="10.42578125" style="1" customWidth="1"/>
    <col min="5" max="5" width="6.85546875" style="1" customWidth="1"/>
    <col min="6" max="6" width="29" style="1" customWidth="1"/>
    <col min="7" max="8" width="29" style="2" customWidth="1"/>
    <col min="9" max="10" width="26.28515625" style="2" bestFit="1" customWidth="1"/>
    <col min="11" max="13" width="15.42578125" style="2" customWidth="1"/>
    <col min="14" max="14" width="18.85546875" style="2" customWidth="1"/>
    <col min="15" max="15" width="26.42578125" style="2" customWidth="1"/>
    <col min="16" max="16" width="18.42578125" style="1" customWidth="1"/>
    <col min="17" max="256" width="9.140625" style="1"/>
  </cols>
  <sheetData>
    <row r="1" spans="1:256" ht="40.5" customHeight="1" x14ac:dyDescent="0.25">
      <c r="A1" s="83" t="s">
        <v>11</v>
      </c>
      <c r="B1" s="83" t="s">
        <v>8</v>
      </c>
      <c r="C1" s="83" t="s">
        <v>8</v>
      </c>
      <c r="D1" s="83" t="s">
        <v>8</v>
      </c>
      <c r="E1" s="83" t="s">
        <v>8</v>
      </c>
      <c r="F1" s="83" t="s">
        <v>8</v>
      </c>
      <c r="G1" s="83" t="s">
        <v>8</v>
      </c>
      <c r="H1" s="83" t="s">
        <v>8</v>
      </c>
      <c r="I1" s="83"/>
      <c r="J1" s="83"/>
      <c r="K1" s="83" t="s">
        <v>8</v>
      </c>
      <c r="L1" s="83"/>
      <c r="M1" s="83"/>
      <c r="N1" s="83" t="s">
        <v>8</v>
      </c>
      <c r="O1" s="1" t="s">
        <v>8</v>
      </c>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s="68" customFormat="1" ht="11.25" x14ac:dyDescent="0.2">
      <c r="A2" s="66"/>
      <c r="B2" s="69" t="s">
        <v>67</v>
      </c>
      <c r="D2" s="65"/>
      <c r="E2" s="65"/>
      <c r="F2" s="65"/>
      <c r="G2" s="65"/>
      <c r="H2" s="65"/>
      <c r="I2" s="65"/>
      <c r="J2" s="65"/>
      <c r="K2" s="65"/>
      <c r="L2" s="65"/>
      <c r="M2" s="65"/>
      <c r="N2" s="65"/>
      <c r="O2" s="67"/>
      <c r="P2" s="67"/>
      <c r="Q2" s="67"/>
    </row>
    <row r="3" spans="1:256" x14ac:dyDescent="0.25">
      <c r="O3" t="s">
        <v>8</v>
      </c>
      <c r="P3"/>
    </row>
    <row r="4" spans="1:256" ht="24" customHeight="1" x14ac:dyDescent="0.25">
      <c r="A4" s="84" t="s">
        <v>63</v>
      </c>
      <c r="B4" s="85"/>
      <c r="C4" s="95" t="s">
        <v>71</v>
      </c>
      <c r="D4" s="96"/>
      <c r="E4" s="96"/>
      <c r="F4" s="96"/>
      <c r="G4" s="96"/>
      <c r="H4" s="96"/>
      <c r="I4" s="96"/>
      <c r="J4" s="96"/>
      <c r="K4" s="96"/>
      <c r="L4" s="96"/>
      <c r="M4" s="96"/>
      <c r="N4" s="97"/>
      <c r="O4" s="1" t="s">
        <v>8</v>
      </c>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4" customHeight="1" x14ac:dyDescent="0.25">
      <c r="A5" s="91" t="s">
        <v>51</v>
      </c>
      <c r="B5" s="92"/>
      <c r="C5" s="95" t="s">
        <v>38</v>
      </c>
      <c r="D5" s="96"/>
      <c r="E5" s="96"/>
      <c r="F5" s="96"/>
      <c r="G5" s="96"/>
      <c r="H5" s="96"/>
      <c r="I5" s="96"/>
      <c r="J5" s="96"/>
      <c r="K5" s="96"/>
      <c r="L5" s="96"/>
      <c r="M5" s="96"/>
      <c r="N5" s="97"/>
      <c r="O5" s="1"/>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4.75" customHeight="1" x14ac:dyDescent="0.25">
      <c r="A6" s="93"/>
      <c r="B6" s="94"/>
      <c r="C6" s="98" t="s">
        <v>39</v>
      </c>
      <c r="D6" s="99"/>
      <c r="E6" s="99"/>
      <c r="F6" s="99"/>
      <c r="G6" s="99"/>
      <c r="H6" s="99"/>
      <c r="I6" s="99"/>
      <c r="J6" s="99"/>
      <c r="K6" s="99"/>
      <c r="L6" s="99"/>
      <c r="M6" s="99"/>
      <c r="N6" s="100"/>
    </row>
    <row r="7" spans="1:256" ht="22.5" customHeight="1" x14ac:dyDescent="0.25">
      <c r="A7" s="113" t="s">
        <v>0</v>
      </c>
      <c r="B7" s="113" t="s">
        <v>1</v>
      </c>
      <c r="C7" s="113" t="s">
        <v>8</v>
      </c>
      <c r="D7" s="113" t="s">
        <v>2</v>
      </c>
      <c r="E7" s="114" t="s">
        <v>3</v>
      </c>
      <c r="F7" s="59" t="s">
        <v>69</v>
      </c>
      <c r="G7" s="59" t="s">
        <v>70</v>
      </c>
      <c r="H7" s="59" t="s">
        <v>70</v>
      </c>
      <c r="I7" s="59"/>
      <c r="J7" s="59"/>
      <c r="K7" s="123" t="s">
        <v>65</v>
      </c>
      <c r="L7" s="124"/>
      <c r="M7" s="125"/>
      <c r="N7" s="104" t="s">
        <v>66</v>
      </c>
      <c r="O7" s="1" t="s">
        <v>8</v>
      </c>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53.25" customHeight="1" x14ac:dyDescent="0.25">
      <c r="A8" s="113"/>
      <c r="B8" s="113"/>
      <c r="C8" s="113"/>
      <c r="D8" s="113"/>
      <c r="E8" s="114"/>
      <c r="F8" s="81" t="s">
        <v>78</v>
      </c>
      <c r="G8" s="81" t="s">
        <v>78</v>
      </c>
      <c r="H8" s="81" t="s">
        <v>78</v>
      </c>
      <c r="I8" s="58"/>
      <c r="J8" s="58"/>
      <c r="K8" s="102" t="s">
        <v>33</v>
      </c>
      <c r="L8" s="102"/>
      <c r="M8" s="102"/>
      <c r="N8" s="126"/>
      <c r="O8" s="1"/>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39.75" customHeight="1" x14ac:dyDescent="0.25">
      <c r="A9" s="113"/>
      <c r="B9" s="113"/>
      <c r="C9" s="113"/>
      <c r="D9" s="113"/>
      <c r="E9" s="114"/>
      <c r="F9" s="57" t="s">
        <v>72</v>
      </c>
      <c r="G9" s="57" t="s">
        <v>73</v>
      </c>
      <c r="H9" s="57" t="s">
        <v>74</v>
      </c>
      <c r="I9" s="57"/>
      <c r="J9" s="57"/>
      <c r="K9" s="122"/>
      <c r="L9" s="122"/>
      <c r="M9" s="122"/>
      <c r="N9" s="126"/>
      <c r="O9" s="1"/>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x14ac:dyDescent="0.25">
      <c r="A10" s="113" t="s">
        <v>8</v>
      </c>
      <c r="B10" s="113" t="s">
        <v>8</v>
      </c>
      <c r="C10" s="113" t="s">
        <v>8</v>
      </c>
      <c r="D10" s="113" t="s">
        <v>8</v>
      </c>
      <c r="E10" s="114" t="s">
        <v>8</v>
      </c>
      <c r="F10" s="4" t="s">
        <v>4</v>
      </c>
      <c r="G10" s="4" t="s">
        <v>4</v>
      </c>
      <c r="H10" s="4"/>
      <c r="I10" s="4"/>
      <c r="J10" s="4"/>
      <c r="K10" s="103"/>
      <c r="L10" s="103"/>
      <c r="M10" s="103"/>
      <c r="N10" s="105"/>
      <c r="O10" s="1" t="s">
        <v>8</v>
      </c>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65.25" customHeight="1" x14ac:dyDescent="0.25">
      <c r="A11" s="12">
        <v>1</v>
      </c>
      <c r="B11" s="129" t="s">
        <v>71</v>
      </c>
      <c r="C11" s="130"/>
      <c r="D11" s="18" t="s">
        <v>64</v>
      </c>
      <c r="E11" s="19">
        <v>1</v>
      </c>
      <c r="F11" s="24">
        <v>8286724.3099999996</v>
      </c>
      <c r="G11" s="24">
        <v>8264936.6900000004</v>
      </c>
      <c r="H11" s="24">
        <v>8637137</v>
      </c>
      <c r="I11" s="24"/>
      <c r="J11" s="24"/>
      <c r="K11" s="61">
        <f>IF(F11="","",AVERAGE(F11:J11))</f>
        <v>8396266</v>
      </c>
      <c r="L11" s="61"/>
      <c r="M11" s="62"/>
      <c r="N11" s="61"/>
      <c r="O11" s="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5.75" x14ac:dyDescent="0.25">
      <c r="A12" s="60"/>
      <c r="B12" s="127"/>
      <c r="C12" s="128"/>
      <c r="D12" s="60"/>
      <c r="E12" s="60"/>
      <c r="F12" s="60"/>
      <c r="G12" s="82"/>
      <c r="H12" s="60"/>
      <c r="I12" s="54"/>
      <c r="J12" s="54"/>
      <c r="K12" s="63"/>
      <c r="L12" s="63"/>
      <c r="M12" s="63" t="s">
        <v>5</v>
      </c>
      <c r="N12" s="64">
        <f>(F11+G11+H11)/3</f>
        <v>8396266</v>
      </c>
      <c r="O12" s="1" t="s">
        <v>8</v>
      </c>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x14ac:dyDescent="0.25">
      <c r="A13" s="40"/>
      <c r="B13" s="40"/>
      <c r="C13" s="40"/>
      <c r="D13" s="40"/>
      <c r="E13" s="40"/>
      <c r="F13" s="40"/>
      <c r="G13" s="41"/>
      <c r="H13" s="80"/>
      <c r="I13" s="42"/>
      <c r="J13" s="42"/>
      <c r="K13" s="42"/>
      <c r="L13" s="42"/>
      <c r="M13" s="42"/>
      <c r="N13" s="42"/>
      <c r="O13" s="1"/>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2.75" customHeight="1" x14ac:dyDescent="0.25">
      <c r="A14" s="40"/>
      <c r="B14" s="53"/>
      <c r="C14" s="53"/>
      <c r="D14" s="74"/>
      <c r="E14" s="40"/>
      <c r="F14" s="46"/>
      <c r="G14" s="46"/>
      <c r="H14" s="46"/>
      <c r="I14" s="46"/>
      <c r="J14" s="46"/>
      <c r="K14" s="42"/>
      <c r="L14" s="42"/>
      <c r="M14" s="42"/>
      <c r="N14" s="42"/>
      <c r="O14" s="1"/>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36" customHeight="1" x14ac:dyDescent="0.25">
      <c r="A15" s="131" t="s">
        <v>77</v>
      </c>
      <c r="B15" s="131"/>
      <c r="C15" s="131"/>
      <c r="D15" s="131"/>
      <c r="E15" s="131"/>
      <c r="F15" s="131"/>
      <c r="G15" s="131"/>
      <c r="H15" s="131"/>
      <c r="I15" s="131"/>
      <c r="J15" s="131"/>
      <c r="K15" s="131"/>
      <c r="L15" s="131"/>
      <c r="M15" s="131"/>
      <c r="N15" s="131"/>
      <c r="O15" s="1"/>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5" customHeight="1" x14ac:dyDescent="0.25">
      <c r="A16" s="108" t="s">
        <v>8</v>
      </c>
      <c r="B16" s="108" t="s">
        <v>8</v>
      </c>
      <c r="C16" s="108" t="s">
        <v>8</v>
      </c>
      <c r="D16" s="108" t="s">
        <v>8</v>
      </c>
      <c r="E16" s="108" t="s">
        <v>8</v>
      </c>
      <c r="F16" s="108" t="s">
        <v>8</v>
      </c>
      <c r="G16" s="108" t="s">
        <v>8</v>
      </c>
      <c r="H16" s="108" t="s">
        <v>8</v>
      </c>
      <c r="I16" s="132"/>
      <c r="J16" s="132"/>
      <c r="K16" s="108" t="s">
        <v>8</v>
      </c>
      <c r="L16" s="132"/>
      <c r="M16" s="132"/>
      <c r="N16" s="108" t="s">
        <v>8</v>
      </c>
      <c r="O16" s="1" t="s">
        <v>8</v>
      </c>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5" customHeight="1" x14ac:dyDescent="0.25">
      <c r="A17" s="73" t="s">
        <v>68</v>
      </c>
      <c r="B17" s="70"/>
      <c r="C17" s="70"/>
      <c r="D17" s="72">
        <f ca="1">TODAY()</f>
        <v>45043</v>
      </c>
      <c r="E17" s="70" t="s">
        <v>8</v>
      </c>
      <c r="F17" s="70" t="s">
        <v>8</v>
      </c>
      <c r="G17" s="70" t="s">
        <v>8</v>
      </c>
      <c r="H17" s="70" t="s">
        <v>8</v>
      </c>
      <c r="I17" s="71"/>
      <c r="J17" s="71"/>
      <c r="K17" s="70" t="s">
        <v>8</v>
      </c>
      <c r="L17" s="71"/>
      <c r="M17" s="71"/>
      <c r="N17" s="70" t="s">
        <v>8</v>
      </c>
      <c r="O17" s="6" t="s">
        <v>8</v>
      </c>
      <c r="P17" s="6"/>
      <c r="Q17" s="6"/>
      <c r="R17" s="6"/>
      <c r="S17" s="6"/>
      <c r="T17" s="6"/>
      <c r="U17" s="6"/>
      <c r="V17" s="6"/>
      <c r="W17" s="6"/>
      <c r="X17" s="6"/>
      <c r="Y17" s="6"/>
      <c r="Z17" s="6"/>
      <c r="AA17" s="6"/>
      <c r="AB17" s="6"/>
      <c r="AC17" s="6"/>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5" customHeight="1" thickBot="1" x14ac:dyDescent="0.3">
      <c r="A18" s="13"/>
      <c r="B18" s="13"/>
      <c r="C18" s="13"/>
      <c r="D18" s="13"/>
      <c r="E18" s="13"/>
      <c r="F18" s="13"/>
      <c r="G18" s="13"/>
      <c r="H18" s="13"/>
      <c r="I18" s="13"/>
      <c r="J18" s="13"/>
      <c r="K18" s="13"/>
      <c r="L18" s="13"/>
      <c r="M18" s="13"/>
      <c r="N18" s="13"/>
      <c r="O18" s="14"/>
      <c r="P18" s="14"/>
      <c r="Q18" s="14"/>
      <c r="R18" s="14"/>
      <c r="S18" s="14"/>
      <c r="T18" s="14"/>
      <c r="U18" s="14"/>
      <c r="V18" s="14"/>
      <c r="W18" s="14"/>
      <c r="X18" s="14"/>
      <c r="Y18" s="14"/>
      <c r="Z18" s="14"/>
      <c r="AA18" s="14"/>
      <c r="AB18" s="14"/>
      <c r="AC18" s="14"/>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5" customHeight="1" x14ac:dyDescent="0.25">
      <c r="A19" s="86" t="s">
        <v>75</v>
      </c>
      <c r="B19" s="87"/>
      <c r="C19" s="87"/>
      <c r="D19" s="88"/>
      <c r="E19" s="7" t="s">
        <v>8</v>
      </c>
      <c r="F19" s="1" t="s">
        <v>8</v>
      </c>
      <c r="G19" s="110" t="s">
        <v>76</v>
      </c>
      <c r="H19" s="110"/>
      <c r="I19" s="110"/>
      <c r="J19" s="110"/>
      <c r="K19" s="110"/>
      <c r="L19" s="110"/>
      <c r="M19" s="110"/>
      <c r="N19" s="110"/>
      <c r="O19" s="2" t="s">
        <v>8</v>
      </c>
      <c r="P19" s="2"/>
      <c r="Q19" s="2"/>
      <c r="R19" s="3"/>
      <c r="S19" s="3"/>
      <c r="T19" s="3"/>
      <c r="U19" s="2"/>
      <c r="V19" s="2"/>
      <c r="W19" s="3"/>
      <c r="X19" s="3"/>
      <c r="Y19" s="3"/>
      <c r="Z19" s="3"/>
      <c r="AA19" s="2"/>
      <c r="AB19" s="2"/>
      <c r="AC19" s="2"/>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3.25" customHeight="1" thickBot="1" x14ac:dyDescent="0.3">
      <c r="A20" s="107" t="s">
        <v>6</v>
      </c>
      <c r="B20" s="107" t="s">
        <v>8</v>
      </c>
      <c r="C20" s="107" t="s">
        <v>8</v>
      </c>
      <c r="D20" s="107" t="s">
        <v>8</v>
      </c>
      <c r="E20" s="7"/>
      <c r="G20" s="111" t="s">
        <v>7</v>
      </c>
      <c r="H20" s="111" t="s">
        <v>8</v>
      </c>
      <c r="I20" s="111"/>
      <c r="J20" s="111"/>
      <c r="K20" s="111" t="s">
        <v>8</v>
      </c>
      <c r="L20" s="112"/>
      <c r="M20" s="112"/>
      <c r="N20" s="112" t="s">
        <v>8</v>
      </c>
      <c r="O20" s="1" t="s">
        <v>8</v>
      </c>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3.25" customHeight="1" x14ac:dyDescent="0.25">
      <c r="A21" s="75"/>
      <c r="B21" s="76"/>
      <c r="C21" s="76"/>
      <c r="D21" s="77"/>
      <c r="G21" s="78"/>
      <c r="H21" s="78"/>
      <c r="I21" s="78"/>
      <c r="J21" s="78"/>
      <c r="K21" s="78"/>
      <c r="L21" s="79"/>
      <c r="M21" s="79"/>
      <c r="N21" s="79"/>
      <c r="O21" s="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4.45" customHeight="1" x14ac:dyDescent="0.25">
      <c r="A22" s="10" t="s">
        <v>8</v>
      </c>
      <c r="B22" s="10" t="s">
        <v>8</v>
      </c>
      <c r="C22" s="1" t="s">
        <v>8</v>
      </c>
      <c r="D22" s="1" t="s">
        <v>8</v>
      </c>
      <c r="E22" s="1" t="s">
        <v>8</v>
      </c>
      <c r="F22" s="2" t="s">
        <v>8</v>
      </c>
      <c r="G22" s="2" t="s">
        <v>8</v>
      </c>
      <c r="H22" s="11" t="s">
        <v>8</v>
      </c>
      <c r="I22" s="11"/>
      <c r="J22" s="11"/>
      <c r="K22" s="2" t="s">
        <v>8</v>
      </c>
      <c r="N22" s="2" t="s">
        <v>8</v>
      </c>
      <c r="O22" s="1" t="s">
        <v>8</v>
      </c>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4.45" customHeight="1" x14ac:dyDescent="0.25">
      <c r="A23" s="10" t="s">
        <v>8</v>
      </c>
      <c r="B23" s="10" t="s">
        <v>8</v>
      </c>
      <c r="C23" s="1" t="s">
        <v>8</v>
      </c>
      <c r="D23" s="1" t="s">
        <v>8</v>
      </c>
      <c r="E23" s="1" t="s">
        <v>8</v>
      </c>
      <c r="F23" s="2" t="s">
        <v>8</v>
      </c>
      <c r="G23" s="2" t="s">
        <v>8</v>
      </c>
      <c r="H23" s="11" t="s">
        <v>8</v>
      </c>
      <c r="I23" s="11"/>
      <c r="J23" s="11"/>
      <c r="K23" s="2" t="s">
        <v>8</v>
      </c>
      <c r="N23" s="2" t="s">
        <v>8</v>
      </c>
      <c r="O23" s="1" t="s">
        <v>8</v>
      </c>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4.45" customHeight="1" x14ac:dyDescent="0.25">
      <c r="A24" s="10" t="s">
        <v>8</v>
      </c>
      <c r="B24" s="10" t="s">
        <v>8</v>
      </c>
      <c r="C24" s="1" t="s">
        <v>8</v>
      </c>
      <c r="D24" s="1" t="s">
        <v>8</v>
      </c>
      <c r="E24" s="1" t="s">
        <v>8</v>
      </c>
      <c r="F24" s="2" t="s">
        <v>8</v>
      </c>
      <c r="G24" s="2" t="s">
        <v>8</v>
      </c>
      <c r="H24" s="11" t="s">
        <v>8</v>
      </c>
      <c r="I24" s="11"/>
      <c r="J24" s="11"/>
      <c r="K24" s="2" t="s">
        <v>8</v>
      </c>
      <c r="N24" s="2" t="s">
        <v>8</v>
      </c>
      <c r="O24" s="1" t="s">
        <v>8</v>
      </c>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4.45" customHeight="1" x14ac:dyDescent="0.25">
      <c r="A25" s="10" t="s">
        <v>8</v>
      </c>
      <c r="B25" s="10" t="s">
        <v>8</v>
      </c>
      <c r="C25" s="1" t="s">
        <v>8</v>
      </c>
      <c r="D25" s="1" t="s">
        <v>8</v>
      </c>
      <c r="E25" s="1" t="s">
        <v>8</v>
      </c>
      <c r="F25" s="2" t="s">
        <v>8</v>
      </c>
      <c r="G25" s="2" t="s">
        <v>8</v>
      </c>
      <c r="H25" s="11" t="s">
        <v>8</v>
      </c>
      <c r="I25" s="11"/>
      <c r="J25" s="11"/>
      <c r="K25" s="2" t="s">
        <v>8</v>
      </c>
      <c r="N25" s="2" t="s">
        <v>8</v>
      </c>
      <c r="O25" s="1" t="s">
        <v>8</v>
      </c>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4.45" customHeight="1" x14ac:dyDescent="0.25">
      <c r="A26" s="10" t="s">
        <v>8</v>
      </c>
      <c r="B26" s="10" t="s">
        <v>8</v>
      </c>
      <c r="C26" s="1" t="s">
        <v>8</v>
      </c>
      <c r="D26" s="1" t="s">
        <v>8</v>
      </c>
      <c r="E26" s="1" t="s">
        <v>8</v>
      </c>
      <c r="F26" s="2" t="s">
        <v>8</v>
      </c>
      <c r="G26" s="2" t="s">
        <v>8</v>
      </c>
      <c r="H26" s="11" t="s">
        <v>8</v>
      </c>
      <c r="I26" s="11"/>
      <c r="J26" s="11"/>
      <c r="K26" s="2" t="s">
        <v>8</v>
      </c>
      <c r="N26" s="2" t="s">
        <v>8</v>
      </c>
      <c r="O26" s="1" t="s">
        <v>8</v>
      </c>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4.45" customHeight="1" x14ac:dyDescent="0.25">
      <c r="A27" s="10" t="s">
        <v>8</v>
      </c>
      <c r="B27" s="10" t="s">
        <v>8</v>
      </c>
      <c r="C27" s="1" t="s">
        <v>8</v>
      </c>
      <c r="D27" s="1" t="s">
        <v>8</v>
      </c>
      <c r="E27" s="1" t="s">
        <v>8</v>
      </c>
      <c r="F27" s="2" t="s">
        <v>8</v>
      </c>
      <c r="G27" s="2" t="s">
        <v>8</v>
      </c>
      <c r="H27" s="11" t="s">
        <v>8</v>
      </c>
      <c r="I27" s="11"/>
      <c r="J27" s="11"/>
      <c r="K27"/>
      <c r="L27"/>
      <c r="M27"/>
      <c r="N27"/>
      <c r="O27" t="s">
        <v>8</v>
      </c>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4.45" customHeight="1" x14ac:dyDescent="0.25">
      <c r="A28" s="10" t="s">
        <v>8</v>
      </c>
      <c r="B28" s="10" t="s">
        <v>8</v>
      </c>
      <c r="C28" s="1" t="s">
        <v>8</v>
      </c>
      <c r="D28" s="1" t="s">
        <v>8</v>
      </c>
      <c r="E28" s="1" t="s">
        <v>8</v>
      </c>
      <c r="F28" s="2" t="s">
        <v>8</v>
      </c>
      <c r="G28" s="2" t="s">
        <v>8</v>
      </c>
      <c r="H28" s="11" t="s">
        <v>8</v>
      </c>
      <c r="I28" s="11"/>
      <c r="J28" s="11"/>
      <c r="K28"/>
      <c r="L28"/>
      <c r="M28"/>
      <c r="N28"/>
      <c r="O28" t="s">
        <v>8</v>
      </c>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4.45" customHeight="1" x14ac:dyDescent="0.25">
      <c r="A29" s="10" t="s">
        <v>8</v>
      </c>
      <c r="B29" s="10" t="s">
        <v>8</v>
      </c>
      <c r="C29" s="1" t="s">
        <v>8</v>
      </c>
      <c r="D29" s="1" t="s">
        <v>8</v>
      </c>
      <c r="E29" s="1" t="s">
        <v>8</v>
      </c>
      <c r="F29" s="2" t="s">
        <v>8</v>
      </c>
      <c r="G29" s="2" t="s">
        <v>8</v>
      </c>
      <c r="H29" s="11" t="s">
        <v>8</v>
      </c>
      <c r="I29" s="11"/>
      <c r="J29" s="11"/>
      <c r="K29"/>
      <c r="L29"/>
      <c r="M29"/>
      <c r="N29"/>
      <c r="O29" t="s">
        <v>8</v>
      </c>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4.45" customHeight="1" x14ac:dyDescent="0.25">
      <c r="A30" s="10" t="s">
        <v>8</v>
      </c>
      <c r="B30" s="10" t="s">
        <v>8</v>
      </c>
      <c r="C30" s="1" t="s">
        <v>8</v>
      </c>
      <c r="D30" s="1" t="s">
        <v>8</v>
      </c>
      <c r="E30" s="1" t="s">
        <v>8</v>
      </c>
      <c r="F30" s="2" t="s">
        <v>8</v>
      </c>
      <c r="G30" s="2" t="s">
        <v>8</v>
      </c>
      <c r="H30" s="11" t="s">
        <v>8</v>
      </c>
      <c r="I30" s="11"/>
      <c r="J30" s="11"/>
      <c r="K30"/>
      <c r="L30"/>
      <c r="M30"/>
      <c r="N30"/>
      <c r="O30" t="s">
        <v>8</v>
      </c>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4.45" customHeight="1" x14ac:dyDescent="0.25">
      <c r="A31"/>
      <c r="B31" s="10"/>
      <c r="C31" s="10"/>
      <c r="K31"/>
      <c r="L31"/>
      <c r="M31"/>
      <c r="N31"/>
      <c r="O31" t="s">
        <v>8</v>
      </c>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4.45" customHeight="1" x14ac:dyDescent="0.25">
      <c r="A32"/>
      <c r="B32" s="10"/>
      <c r="C32" s="10"/>
      <c r="K32"/>
      <c r="L32"/>
      <c r="M32"/>
      <c r="N32"/>
      <c r="O32" t="s">
        <v>8</v>
      </c>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sheetData>
  <mergeCells count="23">
    <mergeCell ref="A20:D20"/>
    <mergeCell ref="G20:N20"/>
    <mergeCell ref="E7:E10"/>
    <mergeCell ref="K7:M7"/>
    <mergeCell ref="K8:K10"/>
    <mergeCell ref="L8:L10"/>
    <mergeCell ref="A19:D19"/>
    <mergeCell ref="G19:N19"/>
    <mergeCell ref="N7:N10"/>
    <mergeCell ref="B12:C12"/>
    <mergeCell ref="B11:C11"/>
    <mergeCell ref="A15:N15"/>
    <mergeCell ref="A16:N16"/>
    <mergeCell ref="A7:A10"/>
    <mergeCell ref="B7:C10"/>
    <mergeCell ref="D7:D10"/>
    <mergeCell ref="M8:M10"/>
    <mergeCell ref="A1:N1"/>
    <mergeCell ref="A4:B4"/>
    <mergeCell ref="C4:N4"/>
    <mergeCell ref="A5:B6"/>
    <mergeCell ref="C5:N5"/>
    <mergeCell ref="C6:N6"/>
  </mergeCells>
  <pageMargins left="0.23622047244094491" right="0.23622047244094491" top="0.74803149606299213" bottom="0.74803149606299213" header="0.31496062992125984" footer="0.31496062992125984"/>
  <pageSetup paperSize="9" scale="50" fitToWidth="0" orientation="landscape"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Список!$B$4:$B$15</xm:f>
          </x14:formula1>
          <xm:sqref>C5:N5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НМЦК</vt:lpstr>
      <vt:lpstr>коэффициент вариации</vt:lpstr>
      <vt:lpstr>Список</vt:lpstr>
      <vt:lpstr>Сопоставление рыночных цен</vt:lpstr>
      <vt:lpstr>НМЦК!Область_печати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Юрий Дубровских</dc:creator>
  <cp:lastModifiedBy>Карпунин Игорь Алексеевич</cp:lastModifiedBy>
  <cp:lastPrinted>2021-12-10T12:02:06Z</cp:lastPrinted>
  <dcterms:created xsi:type="dcterms:W3CDTF">2020-11-24T08:13:39Z</dcterms:created>
  <dcterms:modified xsi:type="dcterms:W3CDTF">2023-04-27T07:18:13Z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2.5.1</vt:lpwstr>
  </property>
  <property fmtid="{D5CDD505-2E9C-101B-9397-08002B2CF9AE}" pid="4" name="SV_QUERY_LIST_4F35BF76-6C0D-4D9B-82B2-816C12CF3733">
    <vt:lpwstr>empty_477D106A-C0D6-4607-AEBD-E2C9D60EA279</vt:lpwstr>
  </property>
</Properties>
</file>